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97"/>
  </bookViews>
  <sheets>
    <sheet name="Лист2" sheetId="2" r:id="rId1"/>
    <sheet name="Лист3" sheetId="3" r:id="rId2"/>
  </sheets>
  <calcPr calcId="162913" iterateDelta="1E-4"/>
</workbook>
</file>

<file path=xl/calcChain.xml><?xml version="1.0" encoding="utf-8"?>
<calcChain xmlns="http://schemas.openxmlformats.org/spreadsheetml/2006/main">
  <c r="F304" i="2" l="1"/>
  <c r="F283" i="2"/>
  <c r="F202" i="2"/>
  <c r="H98" i="2"/>
  <c r="G97" i="2"/>
  <c r="G119" i="2"/>
  <c r="F122" i="2"/>
  <c r="F103" i="2"/>
  <c r="F63" i="2"/>
  <c r="F38" i="2"/>
  <c r="E41" i="2"/>
  <c r="E51" i="2"/>
  <c r="F97" i="2" l="1"/>
  <c r="F29" i="2" s="1"/>
  <c r="F14" i="2" s="1"/>
  <c r="F99" i="2"/>
  <c r="D98" i="2"/>
  <c r="F98" i="2"/>
  <c r="D223" i="2"/>
  <c r="D220" i="2"/>
  <c r="D221" i="2"/>
  <c r="D194" i="2" s="1"/>
  <c r="D179" i="2" s="1"/>
  <c r="D222" i="2"/>
  <c r="D202" i="2"/>
  <c r="D195" i="2" s="1"/>
  <c r="L195" i="2"/>
  <c r="K195" i="2"/>
  <c r="K31" i="2" s="1"/>
  <c r="J195" i="2"/>
  <c r="I195" i="2"/>
  <c r="H195" i="2"/>
  <c r="G195" i="2"/>
  <c r="F195" i="2"/>
  <c r="E195" i="2"/>
  <c r="D193" i="2"/>
  <c r="D50" i="2"/>
  <c r="D49" i="2"/>
  <c r="L30" i="2"/>
  <c r="K30" i="2"/>
  <c r="J30" i="2"/>
  <c r="I30" i="2"/>
  <c r="L31" i="2"/>
  <c r="J31" i="2"/>
  <c r="I31" i="2"/>
  <c r="L29" i="2"/>
  <c r="K29" i="2"/>
  <c r="J29" i="2"/>
  <c r="I29" i="2"/>
  <c r="I14" i="2" s="1"/>
  <c r="H29" i="2"/>
  <c r="G29" i="2"/>
  <c r="E29" i="2"/>
  <c r="E14" i="2" s="1"/>
  <c r="L32" i="2"/>
  <c r="K32" i="2"/>
  <c r="J32" i="2"/>
  <c r="I32" i="2"/>
  <c r="H32" i="2"/>
  <c r="G32" i="2"/>
  <c r="F32" i="2"/>
  <c r="E32" i="2"/>
  <c r="L14" i="2"/>
  <c r="K14" i="2"/>
  <c r="J14" i="2"/>
  <c r="H14" i="2"/>
  <c r="G14" i="2"/>
  <c r="L281" i="2"/>
  <c r="K281" i="2"/>
  <c r="J281" i="2"/>
  <c r="I281" i="2"/>
  <c r="H281" i="2"/>
  <c r="G281" i="2"/>
  <c r="F281" i="2"/>
  <c r="E281" i="2"/>
  <c r="D281" i="2"/>
  <c r="L284" i="2"/>
  <c r="K284" i="2"/>
  <c r="J284" i="2"/>
  <c r="I284" i="2"/>
  <c r="H284" i="2"/>
  <c r="G284" i="2"/>
  <c r="F284" i="2"/>
  <c r="E284" i="2"/>
  <c r="D284" i="2"/>
  <c r="I297" i="2"/>
  <c r="J297" i="2"/>
  <c r="K297" i="2"/>
  <c r="L297" i="2"/>
  <c r="E298" i="2"/>
  <c r="I298" i="2"/>
  <c r="J298" i="2"/>
  <c r="K298" i="2"/>
  <c r="L298" i="2"/>
  <c r="I302" i="2"/>
  <c r="J302" i="2"/>
  <c r="K302" i="2"/>
  <c r="L302" i="2"/>
  <c r="E304" i="2"/>
  <c r="E302" i="2" s="1"/>
  <c r="F297" i="2"/>
  <c r="G304" i="2"/>
  <c r="G297" i="2" s="1"/>
  <c r="H304" i="2"/>
  <c r="F305" i="2"/>
  <c r="F298" i="2" s="1"/>
  <c r="G305" i="2"/>
  <c r="G298" i="2" s="1"/>
  <c r="H305" i="2"/>
  <c r="H298" i="2" s="1"/>
  <c r="H302" i="2" l="1"/>
  <c r="G302" i="2"/>
  <c r="H297" i="2"/>
  <c r="D297" i="2" s="1"/>
  <c r="D298" i="2"/>
  <c r="E297" i="2"/>
  <c r="D305" i="2"/>
  <c r="F302" i="2"/>
  <c r="D304" i="2"/>
  <c r="H20" i="2"/>
  <c r="D302" i="2" l="1"/>
  <c r="F228" i="2"/>
  <c r="G228" i="2"/>
  <c r="H57" i="2"/>
  <c r="G57" i="2"/>
  <c r="H110" i="2"/>
  <c r="G110" i="2"/>
  <c r="F110" i="2"/>
  <c r="F57" i="2"/>
  <c r="E110" i="2"/>
  <c r="E57" i="2"/>
  <c r="H63" i="2" l="1"/>
  <c r="G63" i="2"/>
  <c r="F69" i="2"/>
  <c r="F233" i="2"/>
  <c r="H27" i="2" l="1"/>
  <c r="F74" i="2"/>
  <c r="F78" i="2"/>
  <c r="F77" i="2"/>
  <c r="F108" i="2"/>
  <c r="F113" i="2"/>
  <c r="F119" i="2"/>
  <c r="F124" i="2"/>
  <c r="F129" i="2"/>
  <c r="F134" i="2"/>
  <c r="F96" i="2" s="1"/>
  <c r="F139" i="2"/>
  <c r="F145" i="2"/>
  <c r="F161" i="2"/>
  <c r="F156" i="2"/>
  <c r="F150" i="2"/>
  <c r="G172" i="2"/>
  <c r="F172" i="2"/>
  <c r="E100" i="2"/>
  <c r="E80" i="2" s="1"/>
  <c r="L100" i="2"/>
  <c r="L80" i="2" s="1"/>
  <c r="K100" i="2"/>
  <c r="K80" i="2" s="1"/>
  <c r="J100" i="2"/>
  <c r="J80" i="2" s="1"/>
  <c r="I100" i="2"/>
  <c r="I80" i="2" s="1"/>
  <c r="H100" i="2"/>
  <c r="H80" i="2" s="1"/>
  <c r="G100" i="2"/>
  <c r="G80" i="2" s="1"/>
  <c r="F100" i="2"/>
  <c r="F80" i="2" s="1"/>
  <c r="E134" i="2"/>
  <c r="L134" i="2"/>
  <c r="K134" i="2"/>
  <c r="J134" i="2"/>
  <c r="I134" i="2"/>
  <c r="H134" i="2"/>
  <c r="G134" i="2"/>
  <c r="D138" i="2"/>
  <c r="D137" i="2"/>
  <c r="D136" i="2"/>
  <c r="D135" i="2"/>
  <c r="L129" i="2"/>
  <c r="K129" i="2"/>
  <c r="J129" i="2"/>
  <c r="I129" i="2"/>
  <c r="H129" i="2"/>
  <c r="G129" i="2"/>
  <c r="E129" i="2"/>
  <c r="D133" i="2"/>
  <c r="D134" i="2" l="1"/>
  <c r="H225" i="2"/>
  <c r="H194" i="2"/>
  <c r="H193" i="2"/>
  <c r="G194" i="2"/>
  <c r="G193" i="2"/>
  <c r="F194" i="2"/>
  <c r="F193" i="2"/>
  <c r="D234" i="2"/>
  <c r="D233" i="2"/>
  <c r="D232" i="2"/>
  <c r="D231" i="2"/>
  <c r="L230" i="2"/>
  <c r="K230" i="2"/>
  <c r="J230" i="2"/>
  <c r="I230" i="2"/>
  <c r="H230" i="2"/>
  <c r="G230" i="2"/>
  <c r="F230" i="2"/>
  <c r="E230" i="2"/>
  <c r="L225" i="2"/>
  <c r="K225" i="2"/>
  <c r="J225" i="2"/>
  <c r="I225" i="2"/>
  <c r="H202" i="2"/>
  <c r="G202" i="2"/>
  <c r="E214" i="2"/>
  <c r="L214" i="2"/>
  <c r="K214" i="2"/>
  <c r="J214" i="2"/>
  <c r="I214" i="2"/>
  <c r="H214" i="2"/>
  <c r="G214" i="2"/>
  <c r="F214" i="2"/>
  <c r="D218" i="2"/>
  <c r="D217" i="2"/>
  <c r="D216" i="2"/>
  <c r="D215" i="2"/>
  <c r="L209" i="2"/>
  <c r="K209" i="2"/>
  <c r="J209" i="2"/>
  <c r="I209" i="2"/>
  <c r="H209" i="2"/>
  <c r="G209" i="2"/>
  <c r="F209" i="2"/>
  <c r="E209" i="2"/>
  <c r="D213" i="2"/>
  <c r="G225" i="2"/>
  <c r="F225" i="2"/>
  <c r="F266" i="2"/>
  <c r="D230" i="2" l="1"/>
  <c r="D214" i="2"/>
  <c r="G98" i="2"/>
  <c r="G78" i="2" s="1"/>
  <c r="E201" i="2" l="1"/>
  <c r="E228" i="2"/>
  <c r="E225" i="2" s="1"/>
  <c r="E174" i="2" l="1"/>
  <c r="E168" i="2"/>
  <c r="E148" i="2"/>
  <c r="D229" i="2" l="1"/>
  <c r="D143" i="2" l="1"/>
  <c r="D142" i="2"/>
  <c r="D141" i="2"/>
  <c r="D140" i="2"/>
  <c r="D139" i="2" s="1"/>
  <c r="L139" i="2"/>
  <c r="K139" i="2"/>
  <c r="J139" i="2"/>
  <c r="I139" i="2"/>
  <c r="H139" i="2"/>
  <c r="G139" i="2"/>
  <c r="E139" i="2"/>
  <c r="E283" i="2" l="1"/>
  <c r="D132" i="2" l="1"/>
  <c r="D131" i="2"/>
  <c r="D130" i="2"/>
  <c r="D129" i="2" l="1"/>
  <c r="E97" i="2"/>
  <c r="E77" i="2" s="1"/>
  <c r="D169" i="2"/>
  <c r="D174" i="2"/>
  <c r="D152" i="2"/>
  <c r="D126" i="2"/>
  <c r="D110" i="2"/>
  <c r="H97" i="2"/>
  <c r="H77" i="2" s="1"/>
  <c r="G77" i="2"/>
  <c r="E99" i="2" l="1"/>
  <c r="E98" i="2"/>
  <c r="E78" i="2" s="1"/>
  <c r="E282" i="2" l="1"/>
  <c r="E295" i="2" l="1"/>
  <c r="G99" i="2"/>
  <c r="H99" i="2"/>
  <c r="I99" i="2"/>
  <c r="J99" i="2"/>
  <c r="K99" i="2"/>
  <c r="L99" i="2"/>
  <c r="D165" i="2"/>
  <c r="D164" i="2"/>
  <c r="D163" i="2"/>
  <c r="D162" i="2"/>
  <c r="L161" i="2"/>
  <c r="K161" i="2"/>
  <c r="J161" i="2"/>
  <c r="I161" i="2"/>
  <c r="H161" i="2"/>
  <c r="G161" i="2"/>
  <c r="E161" i="2"/>
  <c r="D161" i="2" l="1"/>
  <c r="D128" i="2"/>
  <c r="D127" i="2"/>
  <c r="D125" i="2"/>
  <c r="L124" i="2"/>
  <c r="K124" i="2"/>
  <c r="J124" i="2"/>
  <c r="I124" i="2"/>
  <c r="H124" i="2"/>
  <c r="G124" i="2"/>
  <c r="E124" i="2"/>
  <c r="D117" i="2"/>
  <c r="D116" i="2"/>
  <c r="D115" i="2"/>
  <c r="D114" i="2"/>
  <c r="L113" i="2"/>
  <c r="K113" i="2"/>
  <c r="J113" i="2"/>
  <c r="I113" i="2"/>
  <c r="H113" i="2"/>
  <c r="G113" i="2"/>
  <c r="E113" i="2"/>
  <c r="D124" i="2" l="1"/>
  <c r="D113" i="2"/>
  <c r="D175" i="2"/>
  <c r="H283" i="2"/>
  <c r="I283" i="2"/>
  <c r="J283" i="2"/>
  <c r="K283" i="2"/>
  <c r="L283" i="2"/>
  <c r="G282" i="2"/>
  <c r="H282" i="2"/>
  <c r="I282" i="2"/>
  <c r="J282" i="2"/>
  <c r="K282" i="2"/>
  <c r="L282" i="2"/>
  <c r="F282" i="2" l="1"/>
  <c r="K295" i="2"/>
  <c r="I295" i="2"/>
  <c r="G283" i="2"/>
  <c r="G295" i="2"/>
  <c r="J295" i="2"/>
  <c r="F295" i="2"/>
  <c r="L295" i="2"/>
  <c r="H295" i="2"/>
  <c r="D295" i="2" l="1"/>
  <c r="H78" i="2"/>
  <c r="I98" i="2"/>
  <c r="I78" i="2" s="1"/>
  <c r="J98" i="2"/>
  <c r="J78" i="2" s="1"/>
  <c r="K98" i="2"/>
  <c r="K78" i="2" s="1"/>
  <c r="L98" i="2"/>
  <c r="L78" i="2" s="1"/>
  <c r="I97" i="2"/>
  <c r="I77" i="2" s="1"/>
  <c r="J97" i="2"/>
  <c r="J77" i="2" s="1"/>
  <c r="K97" i="2"/>
  <c r="K77" i="2" s="1"/>
  <c r="L97" i="2"/>
  <c r="L77" i="2" s="1"/>
  <c r="L266" i="2"/>
  <c r="K266" i="2"/>
  <c r="J266" i="2"/>
  <c r="I266" i="2"/>
  <c r="E96" i="2" l="1"/>
  <c r="D266" i="2"/>
  <c r="F253" i="2"/>
  <c r="G253" i="2"/>
  <c r="H253" i="2"/>
  <c r="I253" i="2"/>
  <c r="J253" i="2"/>
  <c r="K253" i="2"/>
  <c r="L253" i="2"/>
  <c r="E253" i="2"/>
  <c r="D279" i="2"/>
  <c r="D278" i="2"/>
  <c r="D277" i="2"/>
  <c r="D276" i="2"/>
  <c r="L275" i="2"/>
  <c r="K275" i="2"/>
  <c r="J275" i="2"/>
  <c r="I275" i="2"/>
  <c r="H275" i="2"/>
  <c r="G275" i="2"/>
  <c r="F275" i="2"/>
  <c r="E275" i="2"/>
  <c r="D275" i="2" l="1"/>
  <c r="D226" i="2" l="1"/>
  <c r="D227" i="2"/>
  <c r="E84" i="2" l="1"/>
  <c r="E79" i="2" s="1"/>
  <c r="F84" i="2"/>
  <c r="F79" i="2" s="1"/>
  <c r="G84" i="2"/>
  <c r="G79" i="2" s="1"/>
  <c r="H84" i="2"/>
  <c r="H79" i="2" s="1"/>
  <c r="I84" i="2"/>
  <c r="I79" i="2" s="1"/>
  <c r="J84" i="2"/>
  <c r="J79" i="2" s="1"/>
  <c r="K84" i="2"/>
  <c r="K79" i="2" s="1"/>
  <c r="L84" i="2"/>
  <c r="L79" i="2" s="1"/>
  <c r="L81" i="2" l="1"/>
  <c r="H81" i="2"/>
  <c r="K81" i="2"/>
  <c r="G81" i="2"/>
  <c r="J81" i="2"/>
  <c r="I81" i="2"/>
  <c r="F81" i="2"/>
  <c r="E81" i="2"/>
  <c r="G41" i="2"/>
  <c r="H41" i="2"/>
  <c r="I41" i="2"/>
  <c r="J41" i="2"/>
  <c r="K41" i="2"/>
  <c r="L41" i="2"/>
  <c r="D90" i="2"/>
  <c r="D89" i="2"/>
  <c r="D84" i="2" s="1"/>
  <c r="D88" i="2"/>
  <c r="D87" i="2"/>
  <c r="L86" i="2"/>
  <c r="K86" i="2"/>
  <c r="J86" i="2"/>
  <c r="I86" i="2"/>
  <c r="H86" i="2"/>
  <c r="G86" i="2"/>
  <c r="F86" i="2"/>
  <c r="E86" i="2"/>
  <c r="D81" i="2" l="1"/>
  <c r="D86" i="2"/>
  <c r="D212" i="2" l="1"/>
  <c r="D122" i="2"/>
  <c r="D99" i="2" s="1"/>
  <c r="D104" i="2"/>
  <c r="D97" i="2" s="1"/>
  <c r="D29" i="2" s="1"/>
  <c r="E103" i="2"/>
  <c r="G103" i="2"/>
  <c r="H103" i="2"/>
  <c r="I103" i="2"/>
  <c r="J103" i="2"/>
  <c r="K103" i="2"/>
  <c r="L103" i="2"/>
  <c r="E108" i="2"/>
  <c r="G108" i="2"/>
  <c r="H108" i="2"/>
  <c r="I108" i="2"/>
  <c r="J108" i="2"/>
  <c r="K108" i="2"/>
  <c r="L108" i="2"/>
  <c r="E119" i="2"/>
  <c r="H119" i="2"/>
  <c r="I119" i="2"/>
  <c r="J119" i="2"/>
  <c r="K119" i="2"/>
  <c r="L119" i="2"/>
  <c r="E150" i="2"/>
  <c r="E172" i="2"/>
  <c r="H172" i="2"/>
  <c r="I172" i="2"/>
  <c r="J172" i="2"/>
  <c r="K172" i="2"/>
  <c r="L172" i="2"/>
  <c r="E167" i="2"/>
  <c r="F167" i="2"/>
  <c r="G167" i="2"/>
  <c r="H167" i="2"/>
  <c r="I167" i="2"/>
  <c r="J167" i="2"/>
  <c r="K167" i="2"/>
  <c r="L167" i="2"/>
  <c r="D153" i="2"/>
  <c r="D170" i="2"/>
  <c r="D148" i="2"/>
  <c r="D111" i="2"/>
  <c r="D106" i="2"/>
  <c r="D207" i="2"/>
  <c r="E308" i="2"/>
  <c r="F308" i="2"/>
  <c r="G308" i="2"/>
  <c r="H308" i="2"/>
  <c r="I308" i="2"/>
  <c r="J308" i="2"/>
  <c r="K308" i="2"/>
  <c r="L308" i="2"/>
  <c r="D309" i="2"/>
  <c r="D310" i="2"/>
  <c r="D311" i="2"/>
  <c r="D312" i="2"/>
  <c r="E36" i="2" l="1"/>
  <c r="E31" i="2"/>
  <c r="D308" i="2"/>
  <c r="K96" i="2"/>
  <c r="F51" i="2" l="1"/>
  <c r="G51" i="2"/>
  <c r="H51" i="2"/>
  <c r="I51" i="2"/>
  <c r="I36" i="2" s="1"/>
  <c r="J51" i="2"/>
  <c r="J36" i="2" s="1"/>
  <c r="K51" i="2"/>
  <c r="K36" i="2" s="1"/>
  <c r="L51" i="2"/>
  <c r="L36" i="2" s="1"/>
  <c r="F50" i="2"/>
  <c r="G50" i="2"/>
  <c r="H50" i="2"/>
  <c r="I50" i="2"/>
  <c r="I35" i="2" s="1"/>
  <c r="J50" i="2"/>
  <c r="J35" i="2" s="1"/>
  <c r="K50" i="2"/>
  <c r="K35" i="2" s="1"/>
  <c r="L50" i="2"/>
  <c r="L35" i="2" s="1"/>
  <c r="E50" i="2"/>
  <c r="H35" i="2" l="1"/>
  <c r="H36" i="2"/>
  <c r="H31" i="2"/>
  <c r="E35" i="2"/>
  <c r="G36" i="2"/>
  <c r="G31" i="2"/>
  <c r="F35" i="2"/>
  <c r="G35" i="2"/>
  <c r="F36" i="2"/>
  <c r="F31" i="2"/>
  <c r="D68" i="2"/>
  <c r="D69" i="2"/>
  <c r="D70" i="2"/>
  <c r="D67" i="2"/>
  <c r="D147" i="2" l="1"/>
  <c r="D149" i="2"/>
  <c r="D146" i="2"/>
  <c r="D228" i="2"/>
  <c r="E263" i="2"/>
  <c r="F263" i="2"/>
  <c r="G263" i="2"/>
  <c r="H263" i="2"/>
  <c r="I263" i="2"/>
  <c r="J263" i="2"/>
  <c r="K263" i="2"/>
  <c r="L263" i="2"/>
  <c r="D265" i="2"/>
  <c r="D225" i="2" l="1"/>
  <c r="D145" i="2"/>
  <c r="K156" i="2"/>
  <c r="D158" i="2" l="1"/>
  <c r="D160" i="2"/>
  <c r="D157" i="2"/>
  <c r="D57" i="2"/>
  <c r="D63" i="2"/>
  <c r="D51" i="2" s="1"/>
  <c r="E71" i="2"/>
  <c r="D74" i="2"/>
  <c r="D36" i="2" l="1"/>
  <c r="E196" i="2"/>
  <c r="F196" i="2"/>
  <c r="G196" i="2"/>
  <c r="H196" i="2"/>
  <c r="I196" i="2"/>
  <c r="J196" i="2"/>
  <c r="K196" i="2"/>
  <c r="L196" i="2"/>
  <c r="E194" i="2"/>
  <c r="I194" i="2"/>
  <c r="J194" i="2"/>
  <c r="K194" i="2"/>
  <c r="L194" i="2"/>
  <c r="E269" i="2" l="1"/>
  <c r="F269" i="2"/>
  <c r="G269" i="2"/>
  <c r="H269" i="2"/>
  <c r="I269" i="2"/>
  <c r="J269" i="2"/>
  <c r="K269" i="2"/>
  <c r="L269" i="2"/>
  <c r="D270" i="2"/>
  <c r="D271" i="2"/>
  <c r="D272" i="2"/>
  <c r="D273" i="2"/>
  <c r="E38" i="2"/>
  <c r="G38" i="2"/>
  <c r="H38" i="2"/>
  <c r="I38" i="2"/>
  <c r="J38" i="2"/>
  <c r="K38" i="2"/>
  <c r="L38" i="2"/>
  <c r="D40" i="2"/>
  <c r="D42" i="2"/>
  <c r="D39" i="2"/>
  <c r="D269" i="2" l="1"/>
  <c r="D38" i="2"/>
  <c r="D210" i="2" l="1"/>
  <c r="D211" i="2"/>
  <c r="K150" i="2"/>
  <c r="D209" i="2" l="1"/>
  <c r="D171" i="2" l="1"/>
  <c r="D168" i="2"/>
  <c r="D107" i="2"/>
  <c r="D105" i="2"/>
  <c r="D167" i="2" l="1"/>
  <c r="D103" i="2"/>
  <c r="D66" i="2"/>
  <c r="D62" i="2"/>
  <c r="F71" i="2" l="1"/>
  <c r="G71" i="2"/>
  <c r="H71" i="2"/>
  <c r="I71" i="2"/>
  <c r="J71" i="2"/>
  <c r="K71" i="2"/>
  <c r="L71" i="2"/>
  <c r="D72" i="2"/>
  <c r="D73" i="2"/>
  <c r="D35" i="2" l="1"/>
  <c r="I66" i="2" l="1"/>
  <c r="D294" i="2" l="1"/>
  <c r="D293" i="2"/>
  <c r="D292" i="2"/>
  <c r="D291" i="2"/>
  <c r="L290" i="2"/>
  <c r="K290" i="2"/>
  <c r="J290" i="2"/>
  <c r="I290" i="2"/>
  <c r="H290" i="2"/>
  <c r="G290" i="2"/>
  <c r="F290" i="2"/>
  <c r="E290" i="2"/>
  <c r="D289" i="2"/>
  <c r="D288" i="2"/>
  <c r="D283" i="2" s="1"/>
  <c r="D287" i="2"/>
  <c r="D282" i="2" s="1"/>
  <c r="D286" i="2"/>
  <c r="L285" i="2"/>
  <c r="K285" i="2"/>
  <c r="J285" i="2"/>
  <c r="I285" i="2"/>
  <c r="H285" i="2"/>
  <c r="G285" i="2"/>
  <c r="F285" i="2"/>
  <c r="E285" i="2"/>
  <c r="D267" i="2"/>
  <c r="D264" i="2"/>
  <c r="D261" i="2"/>
  <c r="D260" i="2"/>
  <c r="D253" i="2" s="1"/>
  <c r="D259" i="2"/>
  <c r="D258" i="2"/>
  <c r="L257" i="2"/>
  <c r="K257" i="2"/>
  <c r="J257" i="2"/>
  <c r="I257" i="2"/>
  <c r="H257" i="2"/>
  <c r="G257" i="2"/>
  <c r="F257" i="2"/>
  <c r="E257" i="2"/>
  <c r="L254" i="2"/>
  <c r="L239" i="2" s="1"/>
  <c r="K254" i="2"/>
  <c r="K239" i="2" s="1"/>
  <c r="J254" i="2"/>
  <c r="J239" i="2" s="1"/>
  <c r="I254" i="2"/>
  <c r="I239" i="2" s="1"/>
  <c r="H254" i="2"/>
  <c r="H239" i="2" s="1"/>
  <c r="G254" i="2"/>
  <c r="G239" i="2" s="1"/>
  <c r="F254" i="2"/>
  <c r="F239" i="2" s="1"/>
  <c r="E254" i="2"/>
  <c r="E239" i="2" s="1"/>
  <c r="L238" i="2"/>
  <c r="J238" i="2"/>
  <c r="I238" i="2"/>
  <c r="H238" i="2"/>
  <c r="G238" i="2"/>
  <c r="F238" i="2"/>
  <c r="E238" i="2"/>
  <c r="L252" i="2"/>
  <c r="K252" i="2"/>
  <c r="K237" i="2" s="1"/>
  <c r="J252" i="2"/>
  <c r="J237" i="2" s="1"/>
  <c r="I252" i="2"/>
  <c r="I237" i="2" s="1"/>
  <c r="H252" i="2"/>
  <c r="G252" i="2"/>
  <c r="F252" i="2"/>
  <c r="E252" i="2"/>
  <c r="E30" i="2" s="1"/>
  <c r="L251" i="2"/>
  <c r="L236" i="2" s="1"/>
  <c r="K251" i="2"/>
  <c r="K236" i="2" s="1"/>
  <c r="J251" i="2"/>
  <c r="J236" i="2" s="1"/>
  <c r="I251" i="2"/>
  <c r="I236" i="2" s="1"/>
  <c r="H251" i="2"/>
  <c r="G251" i="2"/>
  <c r="G236" i="2" s="1"/>
  <c r="F251" i="2"/>
  <c r="F236" i="2" s="1"/>
  <c r="E251" i="2"/>
  <c r="E236" i="2" s="1"/>
  <c r="D249" i="2"/>
  <c r="D248" i="2"/>
  <c r="D247" i="2"/>
  <c r="D246" i="2"/>
  <c r="L245" i="2"/>
  <c r="K245" i="2"/>
  <c r="J245" i="2"/>
  <c r="I245" i="2"/>
  <c r="H245" i="2"/>
  <c r="G245" i="2"/>
  <c r="F245" i="2"/>
  <c r="E245" i="2"/>
  <c r="D243" i="2"/>
  <c r="D242" i="2"/>
  <c r="D20" i="2" s="1"/>
  <c r="D241" i="2"/>
  <c r="L240" i="2"/>
  <c r="K240" i="2"/>
  <c r="J240" i="2"/>
  <c r="I240" i="2"/>
  <c r="H240" i="2"/>
  <c r="G240" i="2"/>
  <c r="F240" i="2"/>
  <c r="E240" i="2"/>
  <c r="K238" i="2"/>
  <c r="D208" i="2"/>
  <c r="D206" i="2"/>
  <c r="D205" i="2"/>
  <c r="L204" i="2"/>
  <c r="K204" i="2"/>
  <c r="J204" i="2"/>
  <c r="I204" i="2"/>
  <c r="F204" i="2"/>
  <c r="E204" i="2"/>
  <c r="D203" i="2"/>
  <c r="D201" i="2"/>
  <c r="D200" i="2"/>
  <c r="L199" i="2"/>
  <c r="K199" i="2"/>
  <c r="J199" i="2"/>
  <c r="I199" i="2"/>
  <c r="H199" i="2"/>
  <c r="F199" i="2"/>
  <c r="E199" i="2"/>
  <c r="L181" i="2"/>
  <c r="K181" i="2"/>
  <c r="J181" i="2"/>
  <c r="I181" i="2"/>
  <c r="H181" i="2"/>
  <c r="G181" i="2"/>
  <c r="E181" i="2"/>
  <c r="L180" i="2"/>
  <c r="F180" i="2"/>
  <c r="E180" i="2"/>
  <c r="L179" i="2"/>
  <c r="K179" i="2"/>
  <c r="J179" i="2"/>
  <c r="E179" i="2"/>
  <c r="L193" i="2"/>
  <c r="L178" i="2" s="1"/>
  <c r="K193" i="2"/>
  <c r="K178" i="2" s="1"/>
  <c r="J193" i="2"/>
  <c r="J178" i="2" s="1"/>
  <c r="I193" i="2"/>
  <c r="I178" i="2" s="1"/>
  <c r="H178" i="2"/>
  <c r="G178" i="2"/>
  <c r="F178" i="2"/>
  <c r="E193" i="2"/>
  <c r="E178" i="2" s="1"/>
  <c r="D191" i="2"/>
  <c r="D190" i="2"/>
  <c r="D189" i="2"/>
  <c r="D188" i="2"/>
  <c r="L187" i="2"/>
  <c r="K187" i="2"/>
  <c r="J187" i="2"/>
  <c r="I187" i="2"/>
  <c r="H187" i="2"/>
  <c r="G187" i="2"/>
  <c r="F187" i="2"/>
  <c r="E187" i="2"/>
  <c r="L182" i="2"/>
  <c r="K182" i="2"/>
  <c r="J182" i="2"/>
  <c r="I182" i="2"/>
  <c r="H182" i="2"/>
  <c r="G182" i="2"/>
  <c r="F182" i="2"/>
  <c r="E182" i="2"/>
  <c r="D182" i="2"/>
  <c r="F181" i="2"/>
  <c r="I180" i="2"/>
  <c r="D154" i="2"/>
  <c r="D151" i="2"/>
  <c r="L150" i="2"/>
  <c r="J150" i="2"/>
  <c r="I150" i="2"/>
  <c r="H150" i="2"/>
  <c r="G150" i="2"/>
  <c r="D176" i="2"/>
  <c r="D173" i="2"/>
  <c r="L156" i="2"/>
  <c r="G145" i="2"/>
  <c r="L145" i="2"/>
  <c r="K145" i="2"/>
  <c r="J145" i="2"/>
  <c r="I145" i="2"/>
  <c r="H145" i="2"/>
  <c r="E145" i="2"/>
  <c r="D123" i="2"/>
  <c r="D121" i="2"/>
  <c r="D78" i="2" s="1"/>
  <c r="D120" i="2"/>
  <c r="D112" i="2"/>
  <c r="D100" i="2" s="1"/>
  <c r="D109" i="2"/>
  <c r="L91" i="2"/>
  <c r="K91" i="2"/>
  <c r="J91" i="2"/>
  <c r="I91" i="2"/>
  <c r="H91" i="2"/>
  <c r="G91" i="2"/>
  <c r="F91" i="2"/>
  <c r="E91" i="2"/>
  <c r="D91" i="2"/>
  <c r="D75" i="2"/>
  <c r="D71" i="2" s="1"/>
  <c r="L66" i="2"/>
  <c r="K66" i="2"/>
  <c r="J66" i="2"/>
  <c r="H66" i="2"/>
  <c r="G66" i="2"/>
  <c r="F66" i="2"/>
  <c r="E66" i="2"/>
  <c r="D64" i="2"/>
  <c r="D61" i="2"/>
  <c r="L60" i="2"/>
  <c r="K60" i="2"/>
  <c r="J60" i="2"/>
  <c r="I60" i="2"/>
  <c r="H60" i="2"/>
  <c r="G60" i="2"/>
  <c r="F60" i="2"/>
  <c r="E60" i="2"/>
  <c r="L55" i="2"/>
  <c r="K55" i="2"/>
  <c r="J55" i="2"/>
  <c r="I55" i="2"/>
  <c r="H55" i="2"/>
  <c r="G55" i="2"/>
  <c r="F55" i="2"/>
  <c r="E55" i="2"/>
  <c r="L52" i="2"/>
  <c r="L37" i="2" s="1"/>
  <c r="K52" i="2"/>
  <c r="K37" i="2" s="1"/>
  <c r="J52" i="2"/>
  <c r="I52" i="2"/>
  <c r="H52" i="2"/>
  <c r="G52" i="2"/>
  <c r="F52" i="2"/>
  <c r="E52" i="2"/>
  <c r="L49" i="2"/>
  <c r="L48" i="2" s="1"/>
  <c r="K49" i="2"/>
  <c r="J49" i="2"/>
  <c r="I49" i="2"/>
  <c r="H49" i="2"/>
  <c r="H48" i="2" s="1"/>
  <c r="G49" i="2"/>
  <c r="G48" i="2" s="1"/>
  <c r="F49" i="2"/>
  <c r="E49" i="2"/>
  <c r="L43" i="2"/>
  <c r="K43" i="2"/>
  <c r="J43" i="2"/>
  <c r="I43" i="2"/>
  <c r="H43" i="2"/>
  <c r="G43" i="2"/>
  <c r="F43" i="2"/>
  <c r="E43" i="2"/>
  <c r="D43" i="2"/>
  <c r="G22" i="2"/>
  <c r="F22" i="2"/>
  <c r="D22" i="2"/>
  <c r="I21" i="2"/>
  <c r="H21" i="2"/>
  <c r="G21" i="2"/>
  <c r="F21" i="2"/>
  <c r="F16" i="2" s="1"/>
  <c r="I20" i="2"/>
  <c r="G20" i="2"/>
  <c r="H19" i="2"/>
  <c r="L27" i="2"/>
  <c r="K27" i="2"/>
  <c r="J27" i="2"/>
  <c r="I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2" i="2"/>
  <c r="K22" i="2"/>
  <c r="J22" i="2"/>
  <c r="L21" i="2"/>
  <c r="K21" i="2"/>
  <c r="J21" i="2"/>
  <c r="L20" i="2"/>
  <c r="K20" i="2"/>
  <c r="J20" i="2"/>
  <c r="L19" i="2"/>
  <c r="K19" i="2"/>
  <c r="J19" i="2"/>
  <c r="L16" i="2" l="1"/>
  <c r="H16" i="2"/>
  <c r="G16" i="2"/>
  <c r="H237" i="2"/>
  <c r="H30" i="2"/>
  <c r="H15" i="2" s="1"/>
  <c r="D77" i="2"/>
  <c r="D290" i="2"/>
  <c r="F237" i="2"/>
  <c r="F235" i="2" s="1"/>
  <c r="F30" i="2"/>
  <c r="G237" i="2"/>
  <c r="G235" i="2" s="1"/>
  <c r="G30" i="2"/>
  <c r="G15" i="2" s="1"/>
  <c r="D80" i="2"/>
  <c r="D172" i="2"/>
  <c r="D263" i="2"/>
  <c r="F34" i="2"/>
  <c r="F48" i="2"/>
  <c r="J34" i="2"/>
  <c r="J48" i="2"/>
  <c r="D119" i="2"/>
  <c r="D150" i="2"/>
  <c r="L237" i="2"/>
  <c r="L235" i="2" s="1"/>
  <c r="L15" i="2"/>
  <c r="K34" i="2"/>
  <c r="K33" i="2" s="1"/>
  <c r="K48" i="2"/>
  <c r="D108" i="2"/>
  <c r="E34" i="2"/>
  <c r="E48" i="2"/>
  <c r="I34" i="2"/>
  <c r="I48" i="2"/>
  <c r="D25" i="2"/>
  <c r="H204" i="2"/>
  <c r="J18" i="2"/>
  <c r="D196" i="2"/>
  <c r="D178" i="2"/>
  <c r="D254" i="2"/>
  <c r="D239" i="2" s="1"/>
  <c r="H250" i="2"/>
  <c r="D26" i="2"/>
  <c r="K18" i="2"/>
  <c r="I15" i="2"/>
  <c r="D285" i="2"/>
  <c r="F280" i="2"/>
  <c r="G199" i="2"/>
  <c r="H23" i="2"/>
  <c r="L23" i="2"/>
  <c r="H37" i="2"/>
  <c r="E23" i="2"/>
  <c r="I23" i="2"/>
  <c r="K192" i="2"/>
  <c r="J23" i="2"/>
  <c r="H236" i="2"/>
  <c r="H235" i="2" s="1"/>
  <c r="D257" i="2"/>
  <c r="E280" i="2"/>
  <c r="K23" i="2"/>
  <c r="D19" i="2"/>
  <c r="F23" i="2"/>
  <c r="G23" i="2"/>
  <c r="L34" i="2"/>
  <c r="E28" i="2"/>
  <c r="E250" i="2"/>
  <c r="D251" i="2"/>
  <c r="D236" i="2" s="1"/>
  <c r="L250" i="2"/>
  <c r="D252" i="2"/>
  <c r="D237" i="2" s="1"/>
  <c r="H280" i="2"/>
  <c r="G280" i="2"/>
  <c r="D21" i="2"/>
  <c r="E237" i="2"/>
  <c r="E235" i="2" s="1"/>
  <c r="D240" i="2"/>
  <c r="D245" i="2"/>
  <c r="G250" i="2"/>
  <c r="K250" i="2"/>
  <c r="F250" i="2"/>
  <c r="J15" i="2"/>
  <c r="L280" i="2"/>
  <c r="J280" i="2"/>
  <c r="K180" i="2"/>
  <c r="K177" i="2" s="1"/>
  <c r="I192" i="2"/>
  <c r="F177" i="2"/>
  <c r="L192" i="2"/>
  <c r="D27" i="2"/>
  <c r="L177" i="2"/>
  <c r="D187" i="2"/>
  <c r="E177" i="2"/>
  <c r="I179" i="2"/>
  <c r="I177" i="2" s="1"/>
  <c r="E21" i="2"/>
  <c r="E16" i="2" s="1"/>
  <c r="H34" i="2"/>
  <c r="D34" i="2"/>
  <c r="I235" i="2"/>
  <c r="K235" i="2"/>
  <c r="J250" i="2"/>
  <c r="I250" i="2"/>
  <c r="L18" i="2"/>
  <c r="D24" i="2"/>
  <c r="G34" i="2"/>
  <c r="F192" i="2"/>
  <c r="G180" i="2"/>
  <c r="G177" i="2" s="1"/>
  <c r="G204" i="2"/>
  <c r="J235" i="2"/>
  <c r="J192" i="2"/>
  <c r="E192" i="2"/>
  <c r="D199" i="2"/>
  <c r="D238" i="2"/>
  <c r="F37" i="2"/>
  <c r="K280" i="2"/>
  <c r="J37" i="2"/>
  <c r="G37" i="2"/>
  <c r="F20" i="2"/>
  <c r="E19" i="2"/>
  <c r="K15" i="2"/>
  <c r="G19" i="2"/>
  <c r="I19" i="2"/>
  <c r="H22" i="2"/>
  <c r="H18" i="2" s="1"/>
  <c r="E37" i="2"/>
  <c r="I37" i="2"/>
  <c r="D52" i="2"/>
  <c r="D48" i="2" s="1"/>
  <c r="L96" i="2"/>
  <c r="I280" i="2"/>
  <c r="K16" i="2"/>
  <c r="L76" i="2"/>
  <c r="F19" i="2"/>
  <c r="E20" i="2"/>
  <c r="E15" i="2" s="1"/>
  <c r="E22" i="2"/>
  <c r="I22" i="2"/>
  <c r="D60" i="2"/>
  <c r="J180" i="2"/>
  <c r="J177" i="2" s="1"/>
  <c r="K76" i="2"/>
  <c r="D55" i="2"/>
  <c r="F15" i="2" l="1"/>
  <c r="D181" i="2"/>
  <c r="D32" i="2"/>
  <c r="D17" i="2" s="1"/>
  <c r="G13" i="2"/>
  <c r="K13" i="2"/>
  <c r="H13" i="2"/>
  <c r="D14" i="2"/>
  <c r="L13" i="2"/>
  <c r="H33" i="2"/>
  <c r="D280" i="2"/>
  <c r="F28" i="2"/>
  <c r="D30" i="2"/>
  <c r="J33" i="2"/>
  <c r="E33" i="2"/>
  <c r="D235" i="2"/>
  <c r="F33" i="2"/>
  <c r="L28" i="2"/>
  <c r="K28" i="2"/>
  <c r="D204" i="2"/>
  <c r="D192" i="2"/>
  <c r="D18" i="2"/>
  <c r="I33" i="2"/>
  <c r="D23" i="2"/>
  <c r="L33" i="2"/>
  <c r="G18" i="2"/>
  <c r="G33" i="2"/>
  <c r="I18" i="2"/>
  <c r="G192" i="2"/>
  <c r="D250" i="2"/>
  <c r="H192" i="2"/>
  <c r="H180" i="2"/>
  <c r="H177" i="2" s="1"/>
  <c r="D37" i="2"/>
  <c r="D33" i="2" s="1"/>
  <c r="E18" i="2"/>
  <c r="F18" i="2"/>
  <c r="D180" i="2"/>
  <c r="D177" i="2" s="1"/>
  <c r="D15" i="2" l="1"/>
  <c r="F13" i="2"/>
  <c r="E13" i="2"/>
  <c r="J156" i="2"/>
  <c r="J16" i="2"/>
  <c r="J13" i="2" s="1"/>
  <c r="J76" i="2" l="1"/>
  <c r="J28" i="2"/>
  <c r="J96" i="2"/>
  <c r="I156" i="2"/>
  <c r="I96" i="2"/>
  <c r="E156" i="2"/>
  <c r="E76" i="2" l="1"/>
  <c r="I16" i="2"/>
  <c r="I13" i="2" s="1"/>
  <c r="I76" i="2"/>
  <c r="F76" i="2"/>
  <c r="I28" i="2" l="1"/>
  <c r="G156" i="2"/>
  <c r="G76" i="2"/>
  <c r="G96" i="2" l="1"/>
  <c r="G28" i="2" l="1"/>
  <c r="H156" i="2"/>
  <c r="D159" i="2"/>
  <c r="D79" i="2" s="1"/>
  <c r="D76" i="2" s="1"/>
  <c r="D31" i="2" l="1"/>
  <c r="H76" i="2"/>
  <c r="H96" i="2"/>
  <c r="H28" i="2"/>
  <c r="D156" i="2"/>
  <c r="D16" i="2" l="1"/>
  <c r="D13" i="2" s="1"/>
  <c r="D28" i="2"/>
  <c r="D96" i="2"/>
</calcChain>
</file>

<file path=xl/sharedStrings.xml><?xml version="1.0" encoding="utf-8"?>
<sst xmlns="http://schemas.openxmlformats.org/spreadsheetml/2006/main" count="424" uniqueCount="167">
  <si>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</si>
  <si>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</si>
  <si>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</si>
  <si>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</si>
  <si>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</si>
  <si>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</si>
  <si>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</si>
  <si>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</si>
  <si>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</si>
  <si>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</si>
  <si>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</si>
  <si>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</si>
  <si>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</si>
  <si>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</si>
  <si>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</si>
  <si>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</si>
  <si>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</si>
  <si>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</si>
  <si>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</si>
  <si>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</si>
  <si>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</si>
  <si>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</si>
  <si>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</si>
  <si>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</si>
  <si>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</si>
  <si>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</si>
  <si>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</si>
  <si>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</si>
  <si>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</si>
  <si>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</si>
  <si>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</si>
  <si>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</si>
  <si>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</si>
  <si>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</si>
  <si>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</si>
  <si>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</si>
  <si>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</si>
  <si>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</si>
  <si>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</si>
  <si>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</si>
  <si>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</si>
  <si>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>3.1.</t>
  </si>
  <si>
    <t>3.2.</t>
  </si>
  <si>
    <t>3.3.</t>
  </si>
  <si>
    <t xml:space="preserve">Всего по направлению «Прочие нужды» в том числе:       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</si>
  <si>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</si>
  <si>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</si>
  <si>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</si>
  <si>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направленных на выявление и поддержку талантливых детей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</si>
  <si>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</si>
  <si>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</si>
  <si>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</si>
  <si>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>4.1.</t>
  </si>
  <si>
    <t>4.2.</t>
  </si>
  <si>
    <t>4.3.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</si>
  <si>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</si>
  <si>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</si>
  <si>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</si>
  <si>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</si>
  <si>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</si>
  <si>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5.1.</t>
  </si>
  <si>
    <t>5.2.</t>
  </si>
  <si>
    <t>5.3.</t>
  </si>
  <si>
    <t>Всего по направлению «Прочие нужды» в том числе: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</si>
  <si>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</si>
  <si>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</si>
  <si>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</si>
  <si>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</si>
  <si>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</si>
  <si>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</si>
  <si>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</si>
  <si>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</si>
  <si>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5.3.3.</t>
  </si>
  <si>
    <t>6.</t>
  </si>
  <si>
    <t>6.1.</t>
  </si>
  <si>
    <t>6.2.</t>
  </si>
  <si>
    <t>6.3.</t>
  </si>
  <si>
    <t>6.3.1.</t>
  </si>
  <si>
    <t>6.3.2.</t>
  </si>
  <si>
    <t xml:space="preserve">Организация отдыха детей в оздоровительных и санаторно-курортных организациях 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</si>
  <si>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</si>
  <si>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</si>
  <si>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</si>
  <si>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</si>
  <si>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</si>
  <si>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</si>
  <si>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</si>
  <si>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</si>
  <si>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</si>
  <si>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</si>
  <si>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</si>
  <si>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</si>
  <si>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</si>
  <si>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</si>
  <si>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</si>
  <si>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</si>
  <si>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</si>
  <si>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</si>
  <si>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</si>
  <si>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</si>
  <si>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 xml:space="preserve">Строительство школы </t>
  </si>
  <si>
    <t>П. 8</t>
  </si>
  <si>
    <t>2.3.3.2</t>
  </si>
  <si>
    <t>П. 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</si>
  <si>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</si>
  <si>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</si>
  <si>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</si>
  <si>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</si>
  <si>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</si>
  <si>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</si>
  <si>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</si>
  <si>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</si>
  <si>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</si>
  <si>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</si>
  <si>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</si>
  <si>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</si>
  <si>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</si>
  <si>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</si>
  <si>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</si>
  <si>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</si>
  <si>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</si>
  <si>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</si>
  <si>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5. Создание безопасных условий обучения в муниципальных общеобразовательных организациях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</si>
  <si>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</si>
  <si>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Задача 7. Осуществление мероприятий по организации питания в муниципальных общеобразовательных организациях</t>
  </si>
  <si>
    <t>Задача 8.  Развитие системы дополнительного образования детей.</t>
  </si>
  <si>
    <t>Задача 9. Создание безопасных условий обучения в муниципальных организациях дополнительного образования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</si>
  <si>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</si>
  <si>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Задача 11.  Обеспечение проведения муниципальных мероприятий в системе дошкольного, общего и дополнительного образования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</si>
  <si>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</si>
  <si>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 xml:space="preserve">Цель 2. Обеспечение доступности качественного общего образования.
</t>
  </si>
  <si>
    <t xml:space="preserve">Цель 3. Обеспечение доступности качественных образовательных услуг в сфере дополнительного образования
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</si>
  <si>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</si>
  <si>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</si>
  <si>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Повышение профессионализма управленческих кадров муниципальной системы образования</t>
  </si>
  <si>
    <t>П. 52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</si>
  <si>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</si>
  <si>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П.12,14</t>
  </si>
  <si>
    <t>П. 14, 17,18,19</t>
  </si>
  <si>
    <t>Задача 14. Организация отдыха и оздоровления детей городского округа ЗАТО Свободный</t>
  </si>
  <si>
    <t xml:space="preserve">Задача 15.  Создание условий для организации досуга детей и развития малозатратных форм отдыха </t>
  </si>
  <si>
    <t>3.3.1.3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</si>
  <si>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</si>
  <si>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3.3.2.2</t>
  </si>
  <si>
    <t xml:space="preserve">Создание в образовательных организациях условий для 
получения детьми-инвалидами качественного образования
</t>
  </si>
  <si>
    <t>3.3.4.1</t>
  </si>
  <si>
    <t>3.3.4.2</t>
  </si>
  <si>
    <t>Создание центра образования естественно-научной и технологической направленностей «Точка роста»</t>
  </si>
  <si>
    <t>3.1.1</t>
  </si>
  <si>
    <t>3.3.2.3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</si>
  <si>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</si>
  <si>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4.3.2.</t>
  </si>
  <si>
    <t>5.3.4.</t>
  </si>
  <si>
    <t>3.3.2.4</t>
  </si>
  <si>
    <t>Модернизация школьных систем образования</t>
  </si>
  <si>
    <t>«Развитие образования в городском округе ЗАТО Свободный» на 2023-2030 годы</t>
  </si>
  <si>
    <t>4.3.3.</t>
  </si>
  <si>
    <t xml:space="preserve"> Муниципальное бюджетное учреждение дополнительного образования "Детская школа искусств"                </t>
  </si>
  <si>
    <t>Реализация                          инициативных проектов</t>
  </si>
  <si>
    <t>Строительство лыжероллерной трассы</t>
  </si>
  <si>
    <t>Создание в образовательных организациях условий для организации горячего питания обучающимся (оборудование для столовой)</t>
  </si>
  <si>
    <r>
      <t xml:space="preserve">Всего по комплексу процессных мероприятий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</si>
  <si>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 xml:space="preserve">Всего по  комплексу процессных мероприятий 2  "Развитие общего образования в городском округе ЗАТО Свободный",  в том числе:                     </t>
  </si>
  <si>
    <t xml:space="preserve">Всего по  комплексу процессных мероприятий 3  "Развитие дополнительного образования в городском округе ЗАТО Свободный",  в том числе:                      </t>
  </si>
  <si>
    <t>Всего по  комплексу процессных мероприятий  4  "Другие вопросы в области образования городского округа ЗАТО Свободный",  в том числе:</t>
  </si>
  <si>
    <t xml:space="preserve">Всего по  комплексу процессных мероприятий 5  "Отдых и оздоровление детей  городского округа ЗАТО Свободный",  в том числе:                                    </t>
  </si>
  <si>
    <t xml:space="preserve">Приложение № 1
к постановлению администрации 
городского округа ЗАТО Свободный            от «21» февраля 2024 года № 76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</si>
</sst>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_р_."/>
    <numFmt numFmtId="167" formatCode="0.0"/>
    <numFmt numFmtId="168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65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5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165" fontId="2" fillId="2" borderId="7" xfId="0" applyNumberFormat="1" applyFont="1" applyFill="1" applyBorder="1"/>
    <xf numFmtId="165" fontId="9" fillId="2" borderId="7" xfId="0" applyNumberFormat="1" applyFont="1" applyFill="1" applyBorder="1" applyAlignment="1">
      <alignment horizontal="center" vertical="top" wrapText="1"/>
    </xf>
    <xf numFmtId="165" fontId="2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5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left" vertical="top" wrapText="1"/>
    </xf>
    <xf numFmtId="165" fontId="7" fillId="4" borderId="7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/>
    <xf numFmtId="165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/>
    <xf numFmtId="165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5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4" fillId="0" borderId="7" xfId="1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tabSelected="1" zoomScale="80" zoomScaleNormal="80" zoomScalePageLayoutView="70" workbookViewId="0">
      <selection activeCell="K1" sqref="K1:M4"/>
    </sheetView>
  </sheetViews>
  <sheetFormatPr defaultColWidth="9.125" defaultRowHeight="12.9" x14ac:dyDescent="0.2"/>
  <cols>
    <col min="1" max="1" width="8.875" style="1" customWidth="1"/>
    <col min="2" max="2" width="32.75" style="1" customWidth="1"/>
    <col min="3" max="3" width="29.125" style="1" customWidth="1"/>
    <col min="4" max="4" width="16.75" style="1" customWidth="1"/>
    <col min="5" max="5" width="13.625" style="1" customWidth="1"/>
    <col min="6" max="6" width="14" style="61" customWidth="1"/>
    <col min="7" max="7" width="14" style="12" customWidth="1"/>
    <col min="8" max="8" width="13.375" style="12" customWidth="1"/>
    <col min="9" max="9" width="13.75" style="36" customWidth="1"/>
    <col min="10" max="10" width="14.875" style="61" customWidth="1"/>
    <col min="11" max="11" width="13.75" style="61" customWidth="1"/>
    <col min="12" max="12" width="13.75" style="1" customWidth="1"/>
    <col min="13" max="13" width="14" style="1" customWidth="1"/>
    <col min="14" max="14" width="10.625" style="2" bestFit="1" customWidth="1"/>
    <col min="15" max="16384" width="9.125" style="1"/>
  </cols>
  <sheetData>
    <row r="1" spans="1:14" ht="15.65" x14ac:dyDescent="0.25">
      <c r="G1" s="39"/>
      <c r="H1" s="39"/>
      <c r="I1" s="39"/>
      <c r="J1" s="56"/>
      <c r="K1" s="113" t="s">
        <v>166</v>
      </c>
      <c r="L1" s="114"/>
      <c r="M1" s="114"/>
    </row>
    <row r="2" spans="1:14" ht="15.65" x14ac:dyDescent="0.25">
      <c r="G2" s="39"/>
      <c r="H2" s="39"/>
      <c r="I2" s="39"/>
      <c r="J2" s="56"/>
      <c r="K2" s="114"/>
      <c r="L2" s="114"/>
      <c r="M2" s="114"/>
    </row>
    <row r="3" spans="1:14" ht="15.8" customHeight="1" x14ac:dyDescent="0.25">
      <c r="G3" s="40"/>
      <c r="H3" s="40"/>
      <c r="I3" s="40"/>
      <c r="J3" s="57"/>
      <c r="K3" s="114"/>
      <c r="L3" s="114"/>
      <c r="M3" s="114"/>
    </row>
    <row r="4" spans="1:14" ht="30.75" customHeight="1" x14ac:dyDescent="0.25">
      <c r="H4" s="40"/>
      <c r="I4" s="40"/>
      <c r="J4" s="57"/>
      <c r="K4" s="114"/>
      <c r="L4" s="114"/>
      <c r="M4" s="114"/>
    </row>
    <row r="5" spans="1:14" ht="15.65" x14ac:dyDescent="0.25">
      <c r="F5" s="112"/>
      <c r="G5" s="112"/>
      <c r="H5" s="112"/>
      <c r="I5" s="112"/>
      <c r="J5" s="112"/>
      <c r="K5" s="112"/>
      <c r="L5" s="112"/>
      <c r="M5" s="112"/>
    </row>
    <row r="6" spans="1:14" ht="15.65" x14ac:dyDescent="0.25">
      <c r="A6" s="111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4" ht="15.65" x14ac:dyDescent="0.25">
      <c r="A7" s="111" t="s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4" ht="15.65" x14ac:dyDescent="0.25">
      <c r="A8" s="111" t="s">
        <v>155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4" ht="15.65" x14ac:dyDescent="0.25">
      <c r="C9" s="103"/>
      <c r="D9" s="104"/>
      <c r="E9" s="104"/>
      <c r="F9" s="104"/>
      <c r="G9" s="104"/>
      <c r="H9" s="104"/>
      <c r="I9" s="104"/>
      <c r="J9" s="38"/>
      <c r="K9" s="38"/>
      <c r="L9" s="3"/>
    </row>
    <row r="10" spans="1:14" ht="140.6" x14ac:dyDescent="0.2">
      <c r="A10" s="105" t="s">
        <v>2</v>
      </c>
      <c r="B10" s="107" t="s">
        <v>3</v>
      </c>
      <c r="C10" s="105" t="s">
        <v>4</v>
      </c>
      <c r="D10" s="109" t="s">
        <v>5</v>
      </c>
      <c r="E10" s="110"/>
      <c r="F10" s="110"/>
      <c r="G10" s="110"/>
      <c r="H10" s="110"/>
      <c r="I10" s="110"/>
      <c r="J10" s="110"/>
      <c r="K10" s="110"/>
      <c r="L10" s="110"/>
      <c r="M10" s="4" t="s">
        <v>6</v>
      </c>
    </row>
    <row r="11" spans="1:14" ht="15.65" x14ac:dyDescent="0.2">
      <c r="A11" s="106"/>
      <c r="B11" s="108"/>
      <c r="C11" s="106"/>
      <c r="D11" s="4" t="s">
        <v>7</v>
      </c>
      <c r="E11" s="4" t="s">
        <v>8</v>
      </c>
      <c r="F11" s="58" t="s">
        <v>9</v>
      </c>
      <c r="G11" s="4" t="s">
        <v>90</v>
      </c>
      <c r="H11" s="4" t="s">
        <v>91</v>
      </c>
      <c r="I11" s="34" t="s">
        <v>92</v>
      </c>
      <c r="J11" s="58" t="s">
        <v>93</v>
      </c>
      <c r="K11" s="58" t="s">
        <v>94</v>
      </c>
      <c r="L11" s="4" t="s">
        <v>95</v>
      </c>
      <c r="M11" s="4"/>
    </row>
    <row r="12" spans="1:14" ht="15.65" x14ac:dyDescent="0.25">
      <c r="A12" s="4">
        <v>1</v>
      </c>
      <c r="B12" s="4">
        <v>2</v>
      </c>
      <c r="C12" s="20">
        <v>3</v>
      </c>
      <c r="D12" s="4">
        <v>4</v>
      </c>
      <c r="E12" s="4">
        <v>5</v>
      </c>
      <c r="F12" s="58">
        <v>6</v>
      </c>
      <c r="G12" s="4">
        <v>7</v>
      </c>
      <c r="H12" s="4">
        <v>8</v>
      </c>
      <c r="I12" s="34">
        <v>9</v>
      </c>
      <c r="J12" s="58">
        <v>10</v>
      </c>
      <c r="K12" s="58">
        <v>11</v>
      </c>
      <c r="L12" s="4">
        <v>12</v>
      </c>
      <c r="M12" s="4">
        <v>14</v>
      </c>
    </row>
    <row r="13" spans="1:14" ht="31.25" x14ac:dyDescent="0.25">
      <c r="A13" s="49">
        <v>1</v>
      </c>
      <c r="B13" s="45" t="s">
        <v>10</v>
      </c>
      <c r="C13" s="54"/>
      <c r="D13" s="47">
        <f>SUM(D14+D15+D16+D17)</f>
        <v>3298133.8353500003</v>
      </c>
      <c r="E13" s="47">
        <f t="shared" ref="E13:L13" si="0">SUM(E14+E15+E16+E17)</f>
        <v>345825.17466999998</v>
      </c>
      <c r="F13" s="89">
        <f t="shared" si="0"/>
        <v>440235.8679999999</v>
      </c>
      <c r="G13" s="47">
        <f t="shared" si="0"/>
        <v>441469.51</v>
      </c>
      <c r="H13" s="47">
        <f t="shared" si="0"/>
        <v>458821.91000000003</v>
      </c>
      <c r="I13" s="47">
        <f t="shared" si="0"/>
        <v>402991.69316999998</v>
      </c>
      <c r="J13" s="47">
        <f t="shared" si="0"/>
        <v>402991.69316999998</v>
      </c>
      <c r="K13" s="47">
        <f t="shared" si="0"/>
        <v>402991.69316999998</v>
      </c>
      <c r="L13" s="47">
        <f t="shared" si="0"/>
        <v>402991.69316999998</v>
      </c>
      <c r="M13" s="55"/>
      <c r="N13" s="5"/>
    </row>
    <row r="14" spans="1:14" ht="15.65" x14ac:dyDescent="0.2">
      <c r="A14" s="21"/>
      <c r="B14" s="4" t="s">
        <v>11</v>
      </c>
      <c r="C14" s="14"/>
      <c r="D14" s="6">
        <f>SUM(D19+D24+D29)</f>
        <v>71884.799999999988</v>
      </c>
      <c r="E14" s="6">
        <f t="shared" ref="E14:L14" si="1">SUM(E19+E24+E29)</f>
        <v>7540.4</v>
      </c>
      <c r="F14" s="37">
        <f t="shared" si="1"/>
        <v>10859</v>
      </c>
      <c r="G14" s="6">
        <f t="shared" si="1"/>
        <v>6533.8</v>
      </c>
      <c r="H14" s="6">
        <f t="shared" si="1"/>
        <v>0</v>
      </c>
      <c r="I14" s="6">
        <f t="shared" si="1"/>
        <v>10121.299999999999</v>
      </c>
      <c r="J14" s="6">
        <f t="shared" si="1"/>
        <v>10121.299999999999</v>
      </c>
      <c r="K14" s="6">
        <f t="shared" si="1"/>
        <v>10121.299999999999</v>
      </c>
      <c r="L14" s="6">
        <f t="shared" si="1"/>
        <v>10121.299999999999</v>
      </c>
      <c r="M14" s="11"/>
      <c r="N14" s="5"/>
    </row>
    <row r="15" spans="1:14" ht="15.65" x14ac:dyDescent="0.2">
      <c r="A15" s="21"/>
      <c r="B15" s="4" t="s">
        <v>12</v>
      </c>
      <c r="C15" s="14"/>
      <c r="D15" s="6">
        <f t="shared" ref="D15:F16" si="2">SUM(D20+D25+D30)</f>
        <v>1749609.9500000002</v>
      </c>
      <c r="E15" s="7">
        <f t="shared" si="2"/>
        <v>186545.95</v>
      </c>
      <c r="F15" s="41">
        <f t="shared" si="2"/>
        <v>219383.79999999996</v>
      </c>
      <c r="G15" s="41">
        <f t="shared" ref="G15:L15" si="3">SUM(G20+G25+G30)</f>
        <v>231795.5</v>
      </c>
      <c r="H15" s="41">
        <f t="shared" si="3"/>
        <v>252246.3</v>
      </c>
      <c r="I15" s="41">
        <f t="shared" si="3"/>
        <v>216526.2</v>
      </c>
      <c r="J15" s="41">
        <f t="shared" si="3"/>
        <v>216526.2</v>
      </c>
      <c r="K15" s="41">
        <f t="shared" si="3"/>
        <v>216526.2</v>
      </c>
      <c r="L15" s="41">
        <f t="shared" si="3"/>
        <v>216526.2</v>
      </c>
      <c r="M15" s="11"/>
      <c r="N15" s="5"/>
    </row>
    <row r="16" spans="1:14" ht="15.65" x14ac:dyDescent="0.2">
      <c r="A16" s="21"/>
      <c r="B16" s="4" t="s">
        <v>13</v>
      </c>
      <c r="C16" s="14"/>
      <c r="D16" s="6">
        <f t="shared" si="2"/>
        <v>1476639.0853500001</v>
      </c>
      <c r="E16" s="6">
        <f t="shared" si="2"/>
        <v>151738.82467</v>
      </c>
      <c r="F16" s="37">
        <f t="shared" si="2"/>
        <v>209993.06799999997</v>
      </c>
      <c r="G16" s="37">
        <f t="shared" ref="G16:L16" si="4">SUM(G21+G26+G31)</f>
        <v>203140.21</v>
      </c>
      <c r="H16" s="37">
        <f t="shared" si="4"/>
        <v>206575.61000000002</v>
      </c>
      <c r="I16" s="37">
        <f t="shared" si="4"/>
        <v>176344.19316999998</v>
      </c>
      <c r="J16" s="37">
        <f t="shared" si="4"/>
        <v>176344.19316999998</v>
      </c>
      <c r="K16" s="37">
        <f t="shared" si="4"/>
        <v>176344.19316999998</v>
      </c>
      <c r="L16" s="37">
        <f t="shared" si="4"/>
        <v>176344.19316999998</v>
      </c>
      <c r="M16" s="11"/>
      <c r="N16" s="5"/>
    </row>
    <row r="17" spans="1:14" ht="15.65" x14ac:dyDescent="0.2">
      <c r="A17" s="21"/>
      <c r="B17" s="4" t="s">
        <v>14</v>
      </c>
      <c r="C17" s="14"/>
      <c r="D17" s="6">
        <f>SUM(D22+D27+D32)</f>
        <v>0</v>
      </c>
      <c r="E17" s="6">
        <v>0</v>
      </c>
      <c r="F17" s="37">
        <v>0</v>
      </c>
      <c r="G17" s="6">
        <v>0</v>
      </c>
      <c r="H17" s="6">
        <v>0</v>
      </c>
      <c r="I17" s="37">
        <v>0</v>
      </c>
      <c r="J17" s="37">
        <v>0</v>
      </c>
      <c r="K17" s="37">
        <v>0</v>
      </c>
      <c r="L17" s="6">
        <v>0</v>
      </c>
      <c r="M17" s="11"/>
      <c r="N17" s="5"/>
    </row>
    <row r="18" spans="1:14" ht="15.65" x14ac:dyDescent="0.2">
      <c r="A18" s="21" t="s">
        <v>15</v>
      </c>
      <c r="B18" s="22" t="s">
        <v>16</v>
      </c>
      <c r="C18" s="14"/>
      <c r="D18" s="6">
        <f>SUM(D19+D20+D21+D22)</f>
        <v>0</v>
      </c>
      <c r="E18" s="6">
        <f t="shared" ref="E18:L18" si="5">SUM(E19+E20+E21+E22)</f>
        <v>0</v>
      </c>
      <c r="F18" s="37">
        <f t="shared" si="5"/>
        <v>185.4</v>
      </c>
      <c r="G18" s="6">
        <f t="shared" si="5"/>
        <v>0</v>
      </c>
      <c r="H18" s="6">
        <f t="shared" si="5"/>
        <v>0</v>
      </c>
      <c r="I18" s="37">
        <f t="shared" si="5"/>
        <v>0</v>
      </c>
      <c r="J18" s="37">
        <f t="shared" si="5"/>
        <v>0</v>
      </c>
      <c r="K18" s="37">
        <f t="shared" si="5"/>
        <v>0</v>
      </c>
      <c r="L18" s="6">
        <f t="shared" si="5"/>
        <v>0</v>
      </c>
      <c r="M18" s="11"/>
      <c r="N18" s="5"/>
    </row>
    <row r="19" spans="1:14" ht="15.65" x14ac:dyDescent="0.2">
      <c r="A19" s="21"/>
      <c r="B19" s="4" t="s">
        <v>11</v>
      </c>
      <c r="C19" s="14"/>
      <c r="D19" s="6">
        <f t="shared" ref="D19:L19" si="6">SUM(D39+D82+D183+D241)</f>
        <v>0</v>
      </c>
      <c r="E19" s="6">
        <f t="shared" si="6"/>
        <v>0</v>
      </c>
      <c r="F19" s="37">
        <f t="shared" si="6"/>
        <v>0</v>
      </c>
      <c r="G19" s="6">
        <f t="shared" si="6"/>
        <v>0</v>
      </c>
      <c r="H19" s="6">
        <f t="shared" si="6"/>
        <v>0</v>
      </c>
      <c r="I19" s="37">
        <f t="shared" si="6"/>
        <v>0</v>
      </c>
      <c r="J19" s="37">
        <f t="shared" si="6"/>
        <v>0</v>
      </c>
      <c r="K19" s="37">
        <f t="shared" si="6"/>
        <v>0</v>
      </c>
      <c r="L19" s="6">
        <f t="shared" si="6"/>
        <v>0</v>
      </c>
      <c r="M19" s="11"/>
      <c r="N19" s="5"/>
    </row>
    <row r="20" spans="1:14" ht="15.65" x14ac:dyDescent="0.2">
      <c r="A20" s="21"/>
      <c r="B20" s="4" t="s">
        <v>12</v>
      </c>
      <c r="C20" s="14"/>
      <c r="D20" s="6">
        <f t="shared" ref="D20:L20" si="7">SUM(D40+D83+D184+D242)</f>
        <v>0</v>
      </c>
      <c r="E20" s="6">
        <f t="shared" si="7"/>
        <v>0</v>
      </c>
      <c r="F20" s="37">
        <f t="shared" si="7"/>
        <v>0</v>
      </c>
      <c r="G20" s="6">
        <f t="shared" si="7"/>
        <v>0</v>
      </c>
      <c r="H20" s="6">
        <f>SUM(H40+H83+H184+H242)</f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6">
        <f t="shared" si="7"/>
        <v>0</v>
      </c>
      <c r="M20" s="11"/>
      <c r="N20" s="5"/>
    </row>
    <row r="21" spans="1:14" ht="15.65" x14ac:dyDescent="0.2">
      <c r="A21" s="21"/>
      <c r="B21" s="4" t="s">
        <v>13</v>
      </c>
      <c r="C21" s="14"/>
      <c r="D21" s="6">
        <f t="shared" ref="D21:L21" si="8">SUM(D41+D84+D185+D243)</f>
        <v>0</v>
      </c>
      <c r="E21" s="6">
        <f t="shared" si="8"/>
        <v>0</v>
      </c>
      <c r="F21" s="37">
        <f t="shared" si="8"/>
        <v>185.4</v>
      </c>
      <c r="G21" s="6">
        <f t="shared" si="8"/>
        <v>0</v>
      </c>
      <c r="H21" s="6">
        <f t="shared" si="8"/>
        <v>0</v>
      </c>
      <c r="I21" s="37">
        <f t="shared" si="8"/>
        <v>0</v>
      </c>
      <c r="J21" s="37">
        <f t="shared" si="8"/>
        <v>0</v>
      </c>
      <c r="K21" s="37">
        <f t="shared" si="8"/>
        <v>0</v>
      </c>
      <c r="L21" s="6">
        <f t="shared" si="8"/>
        <v>0</v>
      </c>
      <c r="M21" s="11"/>
      <c r="N21" s="5"/>
    </row>
    <row r="22" spans="1:14" ht="15.65" x14ac:dyDescent="0.2">
      <c r="A22" s="21"/>
      <c r="B22" s="4" t="s">
        <v>14</v>
      </c>
      <c r="C22" s="14"/>
      <c r="D22" s="6">
        <f t="shared" ref="D22:L22" si="9">SUM(D42+D85+D186+D244)</f>
        <v>0</v>
      </c>
      <c r="E22" s="6">
        <f t="shared" si="9"/>
        <v>0</v>
      </c>
      <c r="F22" s="37">
        <f t="shared" si="9"/>
        <v>0</v>
      </c>
      <c r="G22" s="6">
        <f t="shared" si="9"/>
        <v>0</v>
      </c>
      <c r="H22" s="6">
        <f t="shared" si="9"/>
        <v>0</v>
      </c>
      <c r="I22" s="37">
        <f t="shared" si="9"/>
        <v>0</v>
      </c>
      <c r="J22" s="37">
        <f t="shared" si="9"/>
        <v>0</v>
      </c>
      <c r="K22" s="37">
        <f t="shared" si="9"/>
        <v>0</v>
      </c>
      <c r="L22" s="6">
        <f t="shared" si="9"/>
        <v>0</v>
      </c>
      <c r="M22" s="11"/>
      <c r="N22" s="5"/>
    </row>
    <row r="23" spans="1:14" ht="46.9" x14ac:dyDescent="0.2">
      <c r="A23" s="21" t="s">
        <v>17</v>
      </c>
      <c r="B23" s="22" t="s">
        <v>18</v>
      </c>
      <c r="C23" s="14"/>
      <c r="D23" s="6">
        <f t="shared" ref="D23:L23" si="10">SUM(D24+D25+D26+D27)</f>
        <v>0</v>
      </c>
      <c r="E23" s="6">
        <f t="shared" si="10"/>
        <v>0</v>
      </c>
      <c r="F23" s="37">
        <f t="shared" si="10"/>
        <v>0</v>
      </c>
      <c r="G23" s="6">
        <f t="shared" si="10"/>
        <v>0</v>
      </c>
      <c r="H23" s="6">
        <f t="shared" si="10"/>
        <v>0</v>
      </c>
      <c r="I23" s="37">
        <f t="shared" si="10"/>
        <v>0</v>
      </c>
      <c r="J23" s="37">
        <f t="shared" si="10"/>
        <v>0</v>
      </c>
      <c r="K23" s="37">
        <f t="shared" si="10"/>
        <v>0</v>
      </c>
      <c r="L23" s="6">
        <f t="shared" si="10"/>
        <v>0</v>
      </c>
      <c r="M23" s="11"/>
      <c r="N23" s="5"/>
    </row>
    <row r="24" spans="1:14" ht="15.65" x14ac:dyDescent="0.2">
      <c r="A24" s="21"/>
      <c r="B24" s="4" t="s">
        <v>11</v>
      </c>
      <c r="C24" s="14"/>
      <c r="D24" s="6">
        <f t="shared" ref="D24:L24" si="11">SUM(D44+D92+D188+D246)</f>
        <v>0</v>
      </c>
      <c r="E24" s="6">
        <f t="shared" si="11"/>
        <v>0</v>
      </c>
      <c r="F24" s="37">
        <f t="shared" si="11"/>
        <v>0</v>
      </c>
      <c r="G24" s="6">
        <f t="shared" si="11"/>
        <v>0</v>
      </c>
      <c r="H24" s="6">
        <f t="shared" si="11"/>
        <v>0</v>
      </c>
      <c r="I24" s="37">
        <f t="shared" si="11"/>
        <v>0</v>
      </c>
      <c r="J24" s="37">
        <f t="shared" si="11"/>
        <v>0</v>
      </c>
      <c r="K24" s="37">
        <f t="shared" si="11"/>
        <v>0</v>
      </c>
      <c r="L24" s="6">
        <f t="shared" si="11"/>
        <v>0</v>
      </c>
      <c r="M24" s="11"/>
      <c r="N24" s="5"/>
    </row>
    <row r="25" spans="1:14" ht="15.65" x14ac:dyDescent="0.2">
      <c r="A25" s="21"/>
      <c r="B25" s="4" t="s">
        <v>12</v>
      </c>
      <c r="C25" s="14"/>
      <c r="D25" s="6">
        <f t="shared" ref="D25:L25" si="12">SUM(D45+D93+D189+D247)</f>
        <v>0</v>
      </c>
      <c r="E25" s="6">
        <f t="shared" si="12"/>
        <v>0</v>
      </c>
      <c r="F25" s="37">
        <f t="shared" si="12"/>
        <v>0</v>
      </c>
      <c r="G25" s="6">
        <f t="shared" si="12"/>
        <v>0</v>
      </c>
      <c r="H25" s="6">
        <f t="shared" si="12"/>
        <v>0</v>
      </c>
      <c r="I25" s="37">
        <f t="shared" si="12"/>
        <v>0</v>
      </c>
      <c r="J25" s="37">
        <f t="shared" si="12"/>
        <v>0</v>
      </c>
      <c r="K25" s="37">
        <f t="shared" si="12"/>
        <v>0</v>
      </c>
      <c r="L25" s="6">
        <f t="shared" si="12"/>
        <v>0</v>
      </c>
      <c r="M25" s="11"/>
      <c r="N25" s="5"/>
    </row>
    <row r="26" spans="1:14" ht="15.65" x14ac:dyDescent="0.2">
      <c r="A26" s="21"/>
      <c r="B26" s="4" t="s">
        <v>13</v>
      </c>
      <c r="C26" s="14"/>
      <c r="D26" s="6">
        <f t="shared" ref="D26:L26" si="13">SUM(D46+D94+D190+D248)</f>
        <v>0</v>
      </c>
      <c r="E26" s="6">
        <f t="shared" si="13"/>
        <v>0</v>
      </c>
      <c r="F26" s="37">
        <f t="shared" si="13"/>
        <v>0</v>
      </c>
      <c r="G26" s="6">
        <f t="shared" si="13"/>
        <v>0</v>
      </c>
      <c r="H26" s="6">
        <f t="shared" si="13"/>
        <v>0</v>
      </c>
      <c r="I26" s="37">
        <f t="shared" si="13"/>
        <v>0</v>
      </c>
      <c r="J26" s="37">
        <f t="shared" si="13"/>
        <v>0</v>
      </c>
      <c r="K26" s="37">
        <f t="shared" si="13"/>
        <v>0</v>
      </c>
      <c r="L26" s="6">
        <f t="shared" si="13"/>
        <v>0</v>
      </c>
      <c r="M26" s="11"/>
      <c r="N26" s="5"/>
    </row>
    <row r="27" spans="1:14" ht="15.65" x14ac:dyDescent="0.2">
      <c r="A27" s="21"/>
      <c r="B27" s="4" t="s">
        <v>14</v>
      </c>
      <c r="C27" s="14"/>
      <c r="D27" s="6">
        <f t="shared" ref="D27:L27" si="14">SUM(D47+D95+D191+D249)</f>
        <v>0</v>
      </c>
      <c r="E27" s="6">
        <f t="shared" si="14"/>
        <v>0</v>
      </c>
      <c r="F27" s="37">
        <f t="shared" si="14"/>
        <v>0</v>
      </c>
      <c r="G27" s="6">
        <f t="shared" si="14"/>
        <v>0</v>
      </c>
      <c r="H27" s="6">
        <f t="shared" si="14"/>
        <v>0</v>
      </c>
      <c r="I27" s="37">
        <f t="shared" si="14"/>
        <v>0</v>
      </c>
      <c r="J27" s="37">
        <f t="shared" si="14"/>
        <v>0</v>
      </c>
      <c r="K27" s="37">
        <f t="shared" si="14"/>
        <v>0</v>
      </c>
      <c r="L27" s="6">
        <f t="shared" si="14"/>
        <v>0</v>
      </c>
      <c r="M27" s="11"/>
      <c r="N27" s="5"/>
    </row>
    <row r="28" spans="1:14" ht="15.65" x14ac:dyDescent="0.2">
      <c r="A28" s="21" t="s">
        <v>19</v>
      </c>
      <c r="B28" s="22" t="s">
        <v>20</v>
      </c>
      <c r="C28" s="14"/>
      <c r="D28" s="7">
        <f>SUM(D29:D32)</f>
        <v>3298133.8353500003</v>
      </c>
      <c r="E28" s="7">
        <f>SUM(E29:E32)</f>
        <v>345825.17466999998</v>
      </c>
      <c r="F28" s="41">
        <f>SUM(F29:F32)</f>
        <v>440050.46799999994</v>
      </c>
      <c r="G28" s="7">
        <f t="shared" ref="G28:L28" si="15">SUM(G29:G32)</f>
        <v>441469.51</v>
      </c>
      <c r="H28" s="7">
        <f t="shared" si="15"/>
        <v>458821.91000000003</v>
      </c>
      <c r="I28" s="7">
        <f t="shared" si="15"/>
        <v>402991.69316999998</v>
      </c>
      <c r="J28" s="7">
        <f t="shared" si="15"/>
        <v>402991.69316999998</v>
      </c>
      <c r="K28" s="7">
        <f t="shared" si="15"/>
        <v>402991.69316999998</v>
      </c>
      <c r="L28" s="7">
        <f t="shared" si="15"/>
        <v>402991.69316999998</v>
      </c>
      <c r="M28" s="11"/>
      <c r="N28" s="5"/>
    </row>
    <row r="29" spans="1:14" ht="15.65" x14ac:dyDescent="0.2">
      <c r="A29" s="21"/>
      <c r="B29" s="4" t="s">
        <v>11</v>
      </c>
      <c r="C29" s="14"/>
      <c r="D29" s="6">
        <f>SUM(D49+D97+D193+D251+D296)</f>
        <v>71884.799999999988</v>
      </c>
      <c r="E29" s="6">
        <f t="shared" ref="E29:L29" si="16">SUM(E49+E97+E193+E251+E296)</f>
        <v>7540.4</v>
      </c>
      <c r="F29" s="37">
        <f t="shared" si="16"/>
        <v>10859</v>
      </c>
      <c r="G29" s="6">
        <f t="shared" si="16"/>
        <v>6533.8</v>
      </c>
      <c r="H29" s="6">
        <f t="shared" si="16"/>
        <v>0</v>
      </c>
      <c r="I29" s="6">
        <f t="shared" si="16"/>
        <v>10121.299999999999</v>
      </c>
      <c r="J29" s="6">
        <f t="shared" si="16"/>
        <v>10121.299999999999</v>
      </c>
      <c r="K29" s="6">
        <f t="shared" si="16"/>
        <v>10121.299999999999</v>
      </c>
      <c r="L29" s="6">
        <f t="shared" si="16"/>
        <v>10121.299999999999</v>
      </c>
      <c r="M29" s="11"/>
      <c r="N29" s="5"/>
    </row>
    <row r="30" spans="1:14" ht="15.65" x14ac:dyDescent="0.2">
      <c r="A30" s="21"/>
      <c r="B30" s="4" t="s">
        <v>12</v>
      </c>
      <c r="C30" s="14"/>
      <c r="D30" s="6">
        <f>SUM(D50+D98+D194+D252+D297)</f>
        <v>1749609.9500000002</v>
      </c>
      <c r="E30" s="6">
        <f t="shared" ref="E30:I31" si="17">SUM(E50+E98+E194+E252+E297)</f>
        <v>186545.95</v>
      </c>
      <c r="F30" s="37">
        <f t="shared" si="17"/>
        <v>219383.79999999996</v>
      </c>
      <c r="G30" s="6">
        <f t="shared" si="17"/>
        <v>231795.5</v>
      </c>
      <c r="H30" s="6">
        <f t="shared" si="17"/>
        <v>252246.3</v>
      </c>
      <c r="I30" s="37">
        <f t="shared" si="17"/>
        <v>216526.2</v>
      </c>
      <c r="J30" s="37">
        <f t="shared" ref="J30:L30" si="18">SUM(J50+J98+J194+J252+J297)</f>
        <v>216526.2</v>
      </c>
      <c r="K30" s="37">
        <f t="shared" si="18"/>
        <v>216526.2</v>
      </c>
      <c r="L30" s="37">
        <f t="shared" si="18"/>
        <v>216526.2</v>
      </c>
      <c r="M30" s="11"/>
      <c r="N30" s="5"/>
    </row>
    <row r="31" spans="1:14" ht="15.65" x14ac:dyDescent="0.2">
      <c r="A31" s="21"/>
      <c r="B31" s="4" t="s">
        <v>13</v>
      </c>
      <c r="C31" s="14"/>
      <c r="D31" s="6">
        <f>SUM(D51+D99+D195+D253+D298)</f>
        <v>1476639.0853500001</v>
      </c>
      <c r="E31" s="6">
        <f t="shared" si="17"/>
        <v>151738.82467</v>
      </c>
      <c r="F31" s="37">
        <f t="shared" si="17"/>
        <v>209807.66799999998</v>
      </c>
      <c r="G31" s="6">
        <f t="shared" si="17"/>
        <v>203140.21</v>
      </c>
      <c r="H31" s="6">
        <f t="shared" si="17"/>
        <v>206575.61000000002</v>
      </c>
      <c r="I31" s="37">
        <f t="shared" si="17"/>
        <v>176344.19316999998</v>
      </c>
      <c r="J31" s="37">
        <f t="shared" ref="J31:L31" si="19">SUM(J51+J99+J195+J253+J298)</f>
        <v>176344.19316999998</v>
      </c>
      <c r="K31" s="37">
        <f t="shared" si="19"/>
        <v>176344.19316999998</v>
      </c>
      <c r="L31" s="37">
        <f t="shared" si="19"/>
        <v>176344.19316999998</v>
      </c>
      <c r="M31" s="11"/>
      <c r="N31" s="5"/>
    </row>
    <row r="32" spans="1:14" ht="15.65" x14ac:dyDescent="0.2">
      <c r="A32" s="21"/>
      <c r="B32" s="4" t="s">
        <v>14</v>
      </c>
      <c r="C32" s="14"/>
      <c r="D32" s="6">
        <f>SUM(D52+D100+D196+D254+D299)</f>
        <v>0</v>
      </c>
      <c r="E32" s="6">
        <f t="shared" ref="E32:L32" si="20">SUM(E52+E100+E196+E254+E299)</f>
        <v>0</v>
      </c>
      <c r="F32" s="37">
        <f t="shared" si="20"/>
        <v>0</v>
      </c>
      <c r="G32" s="6">
        <f t="shared" si="20"/>
        <v>0</v>
      </c>
      <c r="H32" s="6">
        <f t="shared" si="20"/>
        <v>0</v>
      </c>
      <c r="I32" s="6">
        <f t="shared" si="20"/>
        <v>0</v>
      </c>
      <c r="J32" s="6">
        <f t="shared" si="20"/>
        <v>0</v>
      </c>
      <c r="K32" s="6">
        <f t="shared" si="20"/>
        <v>0</v>
      </c>
      <c r="L32" s="6">
        <f t="shared" si="20"/>
        <v>0</v>
      </c>
      <c r="M32" s="11"/>
      <c r="N32" s="5"/>
    </row>
    <row r="33" spans="1:14" ht="78.150000000000006" x14ac:dyDescent="0.25">
      <c r="A33" s="50" t="s">
        <v>21</v>
      </c>
      <c r="B33" s="51" t="s">
        <v>161</v>
      </c>
      <c r="C33" s="52"/>
      <c r="D33" s="47">
        <f>SUM(D34:D37)</f>
        <v>1260428.69</v>
      </c>
      <c r="E33" s="47">
        <f>SUM(E34:E37)</f>
        <v>126146.5</v>
      </c>
      <c r="F33" s="89">
        <f>SUM(F34:F37)</f>
        <v>146901.09</v>
      </c>
      <c r="G33" s="47">
        <f t="shared" ref="G33:L33" si="21">SUM(G34:G37)</f>
        <v>151629.5</v>
      </c>
      <c r="H33" s="47">
        <f>SUM(H34:H37)</f>
        <v>159409.79999999999</v>
      </c>
      <c r="I33" s="53">
        <f>SUM(I34:I37)</f>
        <v>169131.8</v>
      </c>
      <c r="J33" s="47">
        <f t="shared" si="21"/>
        <v>169131.8</v>
      </c>
      <c r="K33" s="47">
        <f t="shared" si="21"/>
        <v>169131.8</v>
      </c>
      <c r="L33" s="47">
        <f t="shared" si="21"/>
        <v>169131.8</v>
      </c>
      <c r="M33" s="48"/>
      <c r="N33" s="5"/>
    </row>
    <row r="34" spans="1:14" ht="15.65" x14ac:dyDescent="0.2">
      <c r="A34" s="21"/>
      <c r="B34" s="4" t="s">
        <v>11</v>
      </c>
      <c r="C34" s="14"/>
      <c r="D34" s="6">
        <f t="shared" ref="D34:L34" si="22">SUM(D39+D44+D49)</f>
        <v>0</v>
      </c>
      <c r="E34" s="6">
        <f t="shared" si="22"/>
        <v>0</v>
      </c>
      <c r="F34" s="37">
        <f t="shared" si="22"/>
        <v>0</v>
      </c>
      <c r="G34" s="6">
        <f t="shared" si="22"/>
        <v>0</v>
      </c>
      <c r="H34" s="6">
        <f t="shared" si="22"/>
        <v>0</v>
      </c>
      <c r="I34" s="37">
        <f t="shared" si="22"/>
        <v>0</v>
      </c>
      <c r="J34" s="37">
        <f t="shared" si="22"/>
        <v>0</v>
      </c>
      <c r="K34" s="37">
        <f t="shared" si="22"/>
        <v>0</v>
      </c>
      <c r="L34" s="6">
        <f t="shared" si="22"/>
        <v>0</v>
      </c>
      <c r="M34" s="11"/>
      <c r="N34" s="5"/>
    </row>
    <row r="35" spans="1:14" ht="15.65" x14ac:dyDescent="0.2">
      <c r="A35" s="21"/>
      <c r="B35" s="4" t="s">
        <v>12</v>
      </c>
      <c r="C35" s="14"/>
      <c r="D35" s="7">
        <f t="shared" ref="D35:L35" si="23">SUM(D40+D45+D50)</f>
        <v>834679.4</v>
      </c>
      <c r="E35" s="7">
        <f t="shared" si="23"/>
        <v>87646.399999999994</v>
      </c>
      <c r="F35" s="41">
        <f t="shared" si="23"/>
        <v>99218</v>
      </c>
      <c r="G35" s="7">
        <f t="shared" si="23"/>
        <v>105582</v>
      </c>
      <c r="H35" s="7">
        <f t="shared" si="23"/>
        <v>111953</v>
      </c>
      <c r="I35" s="7">
        <f t="shared" si="23"/>
        <v>107570</v>
      </c>
      <c r="J35" s="7">
        <f t="shared" si="23"/>
        <v>107570</v>
      </c>
      <c r="K35" s="7">
        <f t="shared" si="23"/>
        <v>107570</v>
      </c>
      <c r="L35" s="7">
        <f t="shared" si="23"/>
        <v>107570</v>
      </c>
      <c r="M35" s="11"/>
      <c r="N35" s="5"/>
    </row>
    <row r="36" spans="1:14" ht="15.65" x14ac:dyDescent="0.2">
      <c r="A36" s="21"/>
      <c r="B36" s="4" t="s">
        <v>13</v>
      </c>
      <c r="C36" s="14"/>
      <c r="D36" s="7">
        <f t="shared" ref="D36:L36" si="24">SUM(D41+D46+D51)</f>
        <v>425749.29000000004</v>
      </c>
      <c r="E36" s="7">
        <f t="shared" si="24"/>
        <v>38500.1</v>
      </c>
      <c r="F36" s="41">
        <f t="shared" si="24"/>
        <v>47683.09</v>
      </c>
      <c r="G36" s="7">
        <f t="shared" si="24"/>
        <v>46047.5</v>
      </c>
      <c r="H36" s="7">
        <f t="shared" si="24"/>
        <v>47456.800000000003</v>
      </c>
      <c r="I36" s="7">
        <f t="shared" si="24"/>
        <v>61561.8</v>
      </c>
      <c r="J36" s="7">
        <f t="shared" si="24"/>
        <v>61561.8</v>
      </c>
      <c r="K36" s="7">
        <f t="shared" si="24"/>
        <v>61561.8</v>
      </c>
      <c r="L36" s="7">
        <f t="shared" si="24"/>
        <v>61561.8</v>
      </c>
      <c r="M36" s="11"/>
      <c r="N36" s="5"/>
    </row>
    <row r="37" spans="1:14" ht="15.65" x14ac:dyDescent="0.2">
      <c r="A37" s="21"/>
      <c r="B37" s="4" t="s">
        <v>14</v>
      </c>
      <c r="C37" s="14"/>
      <c r="D37" s="6">
        <f t="shared" ref="D37:L37" si="25">SUM(D42+D47+D52)</f>
        <v>0</v>
      </c>
      <c r="E37" s="6">
        <f t="shared" si="25"/>
        <v>0</v>
      </c>
      <c r="F37" s="37">
        <f t="shared" si="25"/>
        <v>0</v>
      </c>
      <c r="G37" s="6">
        <f t="shared" si="25"/>
        <v>0</v>
      </c>
      <c r="H37" s="6">
        <f t="shared" si="25"/>
        <v>0</v>
      </c>
      <c r="I37" s="37">
        <f t="shared" si="25"/>
        <v>0</v>
      </c>
      <c r="J37" s="37">
        <f t="shared" si="25"/>
        <v>0</v>
      </c>
      <c r="K37" s="37">
        <f t="shared" si="25"/>
        <v>0</v>
      </c>
      <c r="L37" s="6">
        <f t="shared" si="25"/>
        <v>0</v>
      </c>
      <c r="M37" s="11"/>
      <c r="N37" s="5"/>
    </row>
    <row r="38" spans="1:14" ht="46.9" x14ac:dyDescent="0.2">
      <c r="A38" s="21" t="s">
        <v>22</v>
      </c>
      <c r="B38" s="22" t="s">
        <v>23</v>
      </c>
      <c r="C38" s="14"/>
      <c r="D38" s="6">
        <f>SUM(D39:D42)</f>
        <v>0</v>
      </c>
      <c r="E38" s="6">
        <f t="shared" ref="E38:L38" si="26">SUM(E39:E42)</f>
        <v>0</v>
      </c>
      <c r="F38" s="37">
        <f t="shared" si="26"/>
        <v>185.4</v>
      </c>
      <c r="G38" s="6">
        <f t="shared" si="26"/>
        <v>0</v>
      </c>
      <c r="H38" s="6">
        <f t="shared" si="26"/>
        <v>0</v>
      </c>
      <c r="I38" s="6">
        <f t="shared" si="26"/>
        <v>0</v>
      </c>
      <c r="J38" s="6">
        <f t="shared" si="26"/>
        <v>0</v>
      </c>
      <c r="K38" s="6">
        <f t="shared" si="26"/>
        <v>0</v>
      </c>
      <c r="L38" s="6">
        <f t="shared" si="26"/>
        <v>0</v>
      </c>
      <c r="M38" s="11"/>
      <c r="N38" s="5"/>
    </row>
    <row r="39" spans="1:14" ht="15.65" x14ac:dyDescent="0.2">
      <c r="A39" s="21"/>
      <c r="B39" s="4" t="s">
        <v>11</v>
      </c>
      <c r="C39" s="14"/>
      <c r="D39" s="6">
        <f>SUM(E39:L39)</f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6">
        <v>0</v>
      </c>
      <c r="M39" s="11"/>
      <c r="N39" s="5"/>
    </row>
    <row r="40" spans="1:14" ht="15.65" x14ac:dyDescent="0.2">
      <c r="A40" s="21"/>
      <c r="B40" s="4" t="s">
        <v>12</v>
      </c>
      <c r="C40" s="14"/>
      <c r="D40" s="6">
        <f>SUM(E40:L40)</f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6">
        <v>0</v>
      </c>
      <c r="M40" s="11"/>
      <c r="N40" s="5"/>
    </row>
    <row r="41" spans="1:14" ht="15.65" x14ac:dyDescent="0.2">
      <c r="A41" s="21"/>
      <c r="B41" s="4" t="s">
        <v>13</v>
      </c>
      <c r="C41" s="14"/>
      <c r="D41" s="6">
        <v>0</v>
      </c>
      <c r="E41" s="6">
        <f>E89</f>
        <v>0</v>
      </c>
      <c r="F41" s="37">
        <v>185.4</v>
      </c>
      <c r="G41" s="6">
        <f t="shared" ref="G41:L41" si="27">G89</f>
        <v>0</v>
      </c>
      <c r="H41" s="6">
        <f t="shared" si="27"/>
        <v>0</v>
      </c>
      <c r="I41" s="6">
        <f t="shared" si="27"/>
        <v>0</v>
      </c>
      <c r="J41" s="6">
        <f t="shared" si="27"/>
        <v>0</v>
      </c>
      <c r="K41" s="6">
        <f t="shared" si="27"/>
        <v>0</v>
      </c>
      <c r="L41" s="6">
        <f t="shared" si="27"/>
        <v>0</v>
      </c>
      <c r="M41" s="11"/>
      <c r="N41" s="5"/>
    </row>
    <row r="42" spans="1:14" ht="15.65" x14ac:dyDescent="0.2">
      <c r="A42" s="21"/>
      <c r="B42" s="4" t="s">
        <v>14</v>
      </c>
      <c r="C42" s="14"/>
      <c r="D42" s="6">
        <f>SUM(E42:L42)</f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6">
        <v>0</v>
      </c>
      <c r="M42" s="11"/>
      <c r="N42" s="5"/>
    </row>
    <row r="43" spans="1:14" ht="62.5" x14ac:dyDescent="0.2">
      <c r="A43" s="21" t="s">
        <v>24</v>
      </c>
      <c r="B43" s="22" t="s">
        <v>25</v>
      </c>
      <c r="C43" s="14"/>
      <c r="D43" s="6">
        <f t="shared" ref="D43:L43" si="28">SUM(D44+D45+D46+D47)</f>
        <v>0</v>
      </c>
      <c r="E43" s="6">
        <f t="shared" si="28"/>
        <v>0</v>
      </c>
      <c r="F43" s="37">
        <f t="shared" si="28"/>
        <v>0</v>
      </c>
      <c r="G43" s="6">
        <f t="shared" si="28"/>
        <v>0</v>
      </c>
      <c r="H43" s="6">
        <f t="shared" si="28"/>
        <v>0</v>
      </c>
      <c r="I43" s="37">
        <f t="shared" si="28"/>
        <v>0</v>
      </c>
      <c r="J43" s="37">
        <f t="shared" si="28"/>
        <v>0</v>
      </c>
      <c r="K43" s="37">
        <f t="shared" si="28"/>
        <v>0</v>
      </c>
      <c r="L43" s="6">
        <f t="shared" si="28"/>
        <v>0</v>
      </c>
      <c r="M43" s="11"/>
      <c r="N43" s="5"/>
    </row>
    <row r="44" spans="1:14" ht="15.65" x14ac:dyDescent="0.2">
      <c r="A44" s="21"/>
      <c r="B44" s="4" t="s">
        <v>11</v>
      </c>
      <c r="C44" s="14"/>
      <c r="D44" s="6">
        <v>0</v>
      </c>
      <c r="E44" s="6">
        <v>0</v>
      </c>
      <c r="F44" s="37">
        <v>0</v>
      </c>
      <c r="G44" s="6">
        <v>0</v>
      </c>
      <c r="H44" s="6">
        <v>0</v>
      </c>
      <c r="I44" s="37">
        <v>0</v>
      </c>
      <c r="J44" s="37">
        <v>0</v>
      </c>
      <c r="K44" s="37">
        <v>0</v>
      </c>
      <c r="L44" s="6">
        <v>0</v>
      </c>
      <c r="M44" s="11"/>
      <c r="N44" s="5"/>
    </row>
    <row r="45" spans="1:14" ht="15.65" x14ac:dyDescent="0.2">
      <c r="A45" s="21"/>
      <c r="B45" s="4" t="s">
        <v>12</v>
      </c>
      <c r="C45" s="14"/>
      <c r="D45" s="6">
        <v>0</v>
      </c>
      <c r="E45" s="6">
        <v>0</v>
      </c>
      <c r="F45" s="37">
        <v>0</v>
      </c>
      <c r="G45" s="6">
        <v>0</v>
      </c>
      <c r="H45" s="6">
        <v>0</v>
      </c>
      <c r="I45" s="37">
        <v>0</v>
      </c>
      <c r="J45" s="37">
        <v>0</v>
      </c>
      <c r="K45" s="37">
        <v>0</v>
      </c>
      <c r="L45" s="6">
        <v>0</v>
      </c>
      <c r="M45" s="11"/>
      <c r="N45" s="5"/>
    </row>
    <row r="46" spans="1:14" ht="15.65" x14ac:dyDescent="0.2">
      <c r="A46" s="21"/>
      <c r="B46" s="4" t="s">
        <v>13</v>
      </c>
      <c r="C46" s="14"/>
      <c r="D46" s="6">
        <v>0</v>
      </c>
      <c r="E46" s="6">
        <v>0</v>
      </c>
      <c r="F46" s="37">
        <v>0</v>
      </c>
      <c r="G46" s="6">
        <v>0</v>
      </c>
      <c r="H46" s="6">
        <v>0</v>
      </c>
      <c r="I46" s="37">
        <v>0</v>
      </c>
      <c r="J46" s="37">
        <v>0</v>
      </c>
      <c r="K46" s="37">
        <v>0</v>
      </c>
      <c r="L46" s="6">
        <v>0</v>
      </c>
      <c r="M46" s="11"/>
      <c r="N46" s="5"/>
    </row>
    <row r="47" spans="1:14" ht="15.65" x14ac:dyDescent="0.2">
      <c r="A47" s="21"/>
      <c r="B47" s="4" t="s">
        <v>14</v>
      </c>
      <c r="C47" s="14"/>
      <c r="D47" s="6">
        <v>0</v>
      </c>
      <c r="E47" s="6">
        <v>0</v>
      </c>
      <c r="F47" s="37">
        <v>0</v>
      </c>
      <c r="G47" s="6">
        <v>0</v>
      </c>
      <c r="H47" s="6">
        <v>0</v>
      </c>
      <c r="I47" s="37">
        <v>0</v>
      </c>
      <c r="J47" s="37">
        <v>0</v>
      </c>
      <c r="K47" s="37">
        <v>0</v>
      </c>
      <c r="L47" s="6">
        <v>0</v>
      </c>
      <c r="M47" s="11"/>
      <c r="N47" s="5"/>
    </row>
    <row r="48" spans="1:14" ht="31.25" x14ac:dyDescent="0.2">
      <c r="A48" s="21" t="s">
        <v>26</v>
      </c>
      <c r="B48" s="22" t="s">
        <v>27</v>
      </c>
      <c r="C48" s="14"/>
      <c r="D48" s="7">
        <f>SUM(D49:D52)</f>
        <v>1260428.69</v>
      </c>
      <c r="E48" s="7">
        <f>SUM(E49:E52)</f>
        <v>126146.5</v>
      </c>
      <c r="F48" s="41">
        <f t="shared" ref="F48:L48" si="29">SUM(F49:F52)</f>
        <v>146715.69</v>
      </c>
      <c r="G48" s="7">
        <f t="shared" si="29"/>
        <v>151629.5</v>
      </c>
      <c r="H48" s="7">
        <f t="shared" si="29"/>
        <v>159409.79999999999</v>
      </c>
      <c r="I48" s="7">
        <f t="shared" si="29"/>
        <v>169131.8</v>
      </c>
      <c r="J48" s="7">
        <f t="shared" si="29"/>
        <v>169131.8</v>
      </c>
      <c r="K48" s="7">
        <f t="shared" si="29"/>
        <v>169131.8</v>
      </c>
      <c r="L48" s="7">
        <f t="shared" si="29"/>
        <v>169131.8</v>
      </c>
      <c r="M48" s="11"/>
      <c r="N48" s="5"/>
    </row>
    <row r="49" spans="1:14" ht="15.65" x14ac:dyDescent="0.2">
      <c r="A49" s="21"/>
      <c r="B49" s="4" t="s">
        <v>11</v>
      </c>
      <c r="C49" s="14"/>
      <c r="D49" s="6">
        <f>SUM(D56+D61+D67+D72)</f>
        <v>0</v>
      </c>
      <c r="E49" s="6">
        <f t="shared" ref="E49:L49" si="30">SUM(E56+E61+E67+E72)</f>
        <v>0</v>
      </c>
      <c r="F49" s="37">
        <f t="shared" si="30"/>
        <v>0</v>
      </c>
      <c r="G49" s="6">
        <f t="shared" si="30"/>
        <v>0</v>
      </c>
      <c r="H49" s="6">
        <f t="shared" si="30"/>
        <v>0</v>
      </c>
      <c r="I49" s="37">
        <f t="shared" si="30"/>
        <v>0</v>
      </c>
      <c r="J49" s="37">
        <f t="shared" si="30"/>
        <v>0</v>
      </c>
      <c r="K49" s="37">
        <f t="shared" si="30"/>
        <v>0</v>
      </c>
      <c r="L49" s="6">
        <f t="shared" si="30"/>
        <v>0</v>
      </c>
      <c r="M49" s="11"/>
      <c r="N49" s="5"/>
    </row>
    <row r="50" spans="1:14" ht="15.65" x14ac:dyDescent="0.2">
      <c r="A50" s="21"/>
      <c r="B50" s="4" t="s">
        <v>12</v>
      </c>
      <c r="C50" s="14"/>
      <c r="D50" s="6">
        <f>SUM(D57+D62+D68+D73)</f>
        <v>834679.4</v>
      </c>
      <c r="E50" s="6">
        <f t="shared" ref="E50:L50" si="31">SUM(E57+E62+E68+E73)</f>
        <v>87646.399999999994</v>
      </c>
      <c r="F50" s="37">
        <f t="shared" si="31"/>
        <v>99218</v>
      </c>
      <c r="G50" s="6">
        <f t="shared" si="31"/>
        <v>105582</v>
      </c>
      <c r="H50" s="6">
        <f t="shared" si="31"/>
        <v>111953</v>
      </c>
      <c r="I50" s="6">
        <f t="shared" si="31"/>
        <v>107570</v>
      </c>
      <c r="J50" s="6">
        <f t="shared" si="31"/>
        <v>107570</v>
      </c>
      <c r="K50" s="6">
        <f t="shared" si="31"/>
        <v>107570</v>
      </c>
      <c r="L50" s="6">
        <f t="shared" si="31"/>
        <v>107570</v>
      </c>
      <c r="M50" s="11"/>
      <c r="N50" s="5"/>
    </row>
    <row r="51" spans="1:14" ht="15.65" x14ac:dyDescent="0.2">
      <c r="A51" s="21"/>
      <c r="B51" s="4" t="s">
        <v>13</v>
      </c>
      <c r="C51" s="14"/>
      <c r="D51" s="6">
        <f>SUM(D58+D63+D69+D74)</f>
        <v>425749.29000000004</v>
      </c>
      <c r="E51" s="6">
        <f t="shared" ref="E51:L51" si="32">SUM(E58+E63+E69+E74)</f>
        <v>38500.1</v>
      </c>
      <c r="F51" s="37">
        <f t="shared" si="32"/>
        <v>47497.689999999995</v>
      </c>
      <c r="G51" s="6">
        <f t="shared" si="32"/>
        <v>46047.5</v>
      </c>
      <c r="H51" s="6">
        <f t="shared" si="32"/>
        <v>47456.800000000003</v>
      </c>
      <c r="I51" s="6">
        <f t="shared" si="32"/>
        <v>61561.8</v>
      </c>
      <c r="J51" s="6">
        <f t="shared" si="32"/>
        <v>61561.8</v>
      </c>
      <c r="K51" s="6">
        <f t="shared" si="32"/>
        <v>61561.8</v>
      </c>
      <c r="L51" s="6">
        <f t="shared" si="32"/>
        <v>61561.8</v>
      </c>
      <c r="M51" s="11"/>
      <c r="N51" s="5"/>
    </row>
    <row r="52" spans="1:14" ht="15.65" x14ac:dyDescent="0.2">
      <c r="A52" s="21"/>
      <c r="B52" s="4" t="s">
        <v>14</v>
      </c>
      <c r="C52" s="14"/>
      <c r="D52" s="6">
        <f t="shared" ref="D52:L52" si="33">SUM(D59+D64+D70+D75)</f>
        <v>0</v>
      </c>
      <c r="E52" s="6">
        <f t="shared" si="33"/>
        <v>0</v>
      </c>
      <c r="F52" s="37">
        <f t="shared" si="33"/>
        <v>0</v>
      </c>
      <c r="G52" s="6">
        <f t="shared" si="33"/>
        <v>0</v>
      </c>
      <c r="H52" s="6">
        <f t="shared" si="33"/>
        <v>0</v>
      </c>
      <c r="I52" s="37">
        <f t="shared" si="33"/>
        <v>0</v>
      </c>
      <c r="J52" s="37">
        <f t="shared" si="33"/>
        <v>0</v>
      </c>
      <c r="K52" s="37">
        <f t="shared" si="33"/>
        <v>0</v>
      </c>
      <c r="L52" s="6">
        <f t="shared" si="33"/>
        <v>0</v>
      </c>
      <c r="M52" s="11"/>
      <c r="N52" s="5"/>
    </row>
    <row r="53" spans="1:14" ht="15.65" x14ac:dyDescent="0.2">
      <c r="A53" s="21"/>
      <c r="B53" s="24"/>
      <c r="C53" s="90" t="s">
        <v>28</v>
      </c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5"/>
    </row>
    <row r="54" spans="1:14" ht="15.8" customHeight="1" x14ac:dyDescent="0.2">
      <c r="A54" s="90" t="s">
        <v>29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  <c r="N54" s="5"/>
    </row>
    <row r="55" spans="1:14" ht="131.30000000000001" customHeight="1" x14ac:dyDescent="0.25">
      <c r="A55" s="21" t="s">
        <v>30</v>
      </c>
      <c r="B55" s="25" t="s">
        <v>31</v>
      </c>
      <c r="C55" s="15" t="s">
        <v>96</v>
      </c>
      <c r="D55" s="7">
        <f t="shared" ref="D55:L55" si="34">SUM(D56+D57+D58+D59)</f>
        <v>834509</v>
      </c>
      <c r="E55" s="7">
        <f t="shared" si="34"/>
        <v>87476</v>
      </c>
      <c r="F55" s="41">
        <f t="shared" si="34"/>
        <v>99218</v>
      </c>
      <c r="G55" s="7">
        <f t="shared" si="34"/>
        <v>105582</v>
      </c>
      <c r="H55" s="7">
        <f>SUM(H56+H57+H58+H59)</f>
        <v>111953</v>
      </c>
      <c r="I55" s="41">
        <f t="shared" si="34"/>
        <v>107570</v>
      </c>
      <c r="J55" s="41">
        <f t="shared" si="34"/>
        <v>107570</v>
      </c>
      <c r="K55" s="41">
        <f t="shared" si="34"/>
        <v>107570</v>
      </c>
      <c r="L55" s="7">
        <f t="shared" si="34"/>
        <v>107570</v>
      </c>
      <c r="M55" s="11" t="s">
        <v>32</v>
      </c>
      <c r="N55" s="5"/>
    </row>
    <row r="56" spans="1:14" ht="15.65" x14ac:dyDescent="0.2">
      <c r="A56" s="21"/>
      <c r="B56" s="26" t="s">
        <v>11</v>
      </c>
      <c r="C56" s="14"/>
      <c r="D56" s="7">
        <v>0</v>
      </c>
      <c r="E56" s="7">
        <v>0</v>
      </c>
      <c r="F56" s="41">
        <v>0</v>
      </c>
      <c r="G56" s="7">
        <v>0</v>
      </c>
      <c r="H56" s="7">
        <v>0</v>
      </c>
      <c r="I56" s="41">
        <v>0</v>
      </c>
      <c r="J56" s="41">
        <v>0</v>
      </c>
      <c r="K56" s="41">
        <v>0</v>
      </c>
      <c r="L56" s="7">
        <v>0</v>
      </c>
      <c r="M56" s="11"/>
      <c r="N56" s="5"/>
    </row>
    <row r="57" spans="1:14" ht="15.65" x14ac:dyDescent="0.2">
      <c r="A57" s="21"/>
      <c r="B57" s="26" t="s">
        <v>12</v>
      </c>
      <c r="C57" s="14"/>
      <c r="D57" s="7">
        <f>SUM(E57:L57)</f>
        <v>834509</v>
      </c>
      <c r="E57" s="41">
        <f>86472+1004</f>
        <v>87476</v>
      </c>
      <c r="F57" s="41">
        <f>98529+689</f>
        <v>99218</v>
      </c>
      <c r="G57" s="7">
        <f>104865+717</f>
        <v>105582</v>
      </c>
      <c r="H57" s="7">
        <f>111207+746</f>
        <v>111953</v>
      </c>
      <c r="I57" s="7">
        <v>107570</v>
      </c>
      <c r="J57" s="7">
        <v>107570</v>
      </c>
      <c r="K57" s="7">
        <v>107570</v>
      </c>
      <c r="L57" s="7">
        <v>107570</v>
      </c>
      <c r="M57" s="11"/>
      <c r="N57" s="5"/>
    </row>
    <row r="58" spans="1:14" ht="15.65" x14ac:dyDescent="0.2">
      <c r="A58" s="21"/>
      <c r="B58" s="26" t="s">
        <v>13</v>
      </c>
      <c r="C58" s="14"/>
      <c r="D58" s="7">
        <v>0</v>
      </c>
      <c r="E58" s="7">
        <v>0</v>
      </c>
      <c r="F58" s="41">
        <v>0</v>
      </c>
      <c r="G58" s="7">
        <v>0</v>
      </c>
      <c r="H58" s="7">
        <v>0</v>
      </c>
      <c r="I58" s="41">
        <v>0</v>
      </c>
      <c r="J58" s="41">
        <v>0</v>
      </c>
      <c r="K58" s="41">
        <v>0</v>
      </c>
      <c r="L58" s="7">
        <v>0</v>
      </c>
      <c r="M58" s="11"/>
      <c r="N58" s="5"/>
    </row>
    <row r="59" spans="1:14" ht="15.65" x14ac:dyDescent="0.2">
      <c r="A59" s="21"/>
      <c r="B59" s="26" t="s">
        <v>33</v>
      </c>
      <c r="C59" s="14"/>
      <c r="D59" s="7">
        <v>0</v>
      </c>
      <c r="E59" s="7">
        <v>0</v>
      </c>
      <c r="F59" s="41">
        <v>0</v>
      </c>
      <c r="G59" s="7">
        <v>0</v>
      </c>
      <c r="H59" s="7">
        <v>0</v>
      </c>
      <c r="I59" s="41">
        <v>0</v>
      </c>
      <c r="J59" s="41">
        <v>0</v>
      </c>
      <c r="K59" s="41">
        <v>0</v>
      </c>
      <c r="L59" s="7">
        <v>0</v>
      </c>
      <c r="M59" s="11"/>
      <c r="N59" s="5"/>
    </row>
    <row r="60" spans="1:14" ht="113.95" customHeight="1" x14ac:dyDescent="0.2">
      <c r="A60" s="21" t="s">
        <v>34</v>
      </c>
      <c r="B60" s="86" t="s">
        <v>35</v>
      </c>
      <c r="C60" s="15" t="s">
        <v>96</v>
      </c>
      <c r="D60" s="7">
        <f>SUM(D61:D64)</f>
        <v>288702.59000000003</v>
      </c>
      <c r="E60" s="7">
        <f t="shared" ref="E60:L60" si="35">SUM(E61+E62+E63+E64)</f>
        <v>34450.800000000003</v>
      </c>
      <c r="F60" s="41">
        <f t="shared" si="35"/>
        <v>34999.49</v>
      </c>
      <c r="G60" s="7">
        <f t="shared" si="35"/>
        <v>35233.5</v>
      </c>
      <c r="H60" s="7">
        <f t="shared" si="35"/>
        <v>36642.800000000003</v>
      </c>
      <c r="I60" s="41">
        <f t="shared" si="35"/>
        <v>36844</v>
      </c>
      <c r="J60" s="41">
        <f t="shared" si="35"/>
        <v>36844</v>
      </c>
      <c r="K60" s="41">
        <f t="shared" si="35"/>
        <v>36844</v>
      </c>
      <c r="L60" s="7">
        <f t="shared" si="35"/>
        <v>36844</v>
      </c>
      <c r="M60" s="11" t="s">
        <v>36</v>
      </c>
      <c r="N60" s="5"/>
    </row>
    <row r="61" spans="1:14" ht="18" customHeight="1" x14ac:dyDescent="0.2">
      <c r="A61" s="21"/>
      <c r="B61" s="26" t="s">
        <v>11</v>
      </c>
      <c r="C61" s="14"/>
      <c r="D61" s="7">
        <f>SUM(E61:L61)</f>
        <v>0</v>
      </c>
      <c r="E61" s="7">
        <v>0</v>
      </c>
      <c r="F61" s="41">
        <v>0</v>
      </c>
      <c r="G61" s="7">
        <v>0</v>
      </c>
      <c r="H61" s="7">
        <v>0</v>
      </c>
      <c r="I61" s="41">
        <v>0</v>
      </c>
      <c r="J61" s="41">
        <v>0</v>
      </c>
      <c r="K61" s="41">
        <v>0</v>
      </c>
      <c r="L61" s="7">
        <v>0</v>
      </c>
      <c r="M61" s="11"/>
      <c r="N61" s="5"/>
    </row>
    <row r="62" spans="1:14" ht="18" customHeight="1" x14ac:dyDescent="0.2">
      <c r="A62" s="21"/>
      <c r="B62" s="26" t="s">
        <v>12</v>
      </c>
      <c r="C62" s="14"/>
      <c r="D62" s="7">
        <f>SUM(E62:L62)</f>
        <v>170.4</v>
      </c>
      <c r="E62" s="7">
        <v>170.4</v>
      </c>
      <c r="F62" s="41">
        <v>0</v>
      </c>
      <c r="G62" s="7">
        <v>0</v>
      </c>
      <c r="H62" s="7">
        <v>0</v>
      </c>
      <c r="I62" s="41">
        <v>0</v>
      </c>
      <c r="J62" s="41">
        <v>0</v>
      </c>
      <c r="K62" s="41">
        <v>0</v>
      </c>
      <c r="L62" s="7">
        <v>0</v>
      </c>
      <c r="M62" s="11"/>
      <c r="N62" s="5"/>
    </row>
    <row r="63" spans="1:14" ht="18" customHeight="1" x14ac:dyDescent="0.2">
      <c r="A63" s="21"/>
      <c r="B63" s="26" t="s">
        <v>13</v>
      </c>
      <c r="C63" s="14"/>
      <c r="D63" s="7">
        <f>SUM(E63:L63)</f>
        <v>288532.19</v>
      </c>
      <c r="E63" s="41">
        <v>34280.400000000001</v>
      </c>
      <c r="F63" s="41">
        <f>37860.6-5830.2+2969.09</f>
        <v>34999.49</v>
      </c>
      <c r="G63" s="7">
        <f>35233.5</f>
        <v>35233.5</v>
      </c>
      <c r="H63" s="7">
        <f>36642.8</f>
        <v>36642.800000000003</v>
      </c>
      <c r="I63" s="7">
        <v>36844</v>
      </c>
      <c r="J63" s="7">
        <v>36844</v>
      </c>
      <c r="K63" s="7">
        <v>36844</v>
      </c>
      <c r="L63" s="7">
        <v>36844</v>
      </c>
      <c r="M63" s="11"/>
      <c r="N63" s="5"/>
    </row>
    <row r="64" spans="1:14" ht="18" customHeight="1" x14ac:dyDescent="0.2">
      <c r="A64" s="21"/>
      <c r="B64" s="26" t="s">
        <v>33</v>
      </c>
      <c r="C64" s="14"/>
      <c r="D64" s="7">
        <f>SUM(E64:L64)</f>
        <v>0</v>
      </c>
      <c r="E64" s="7">
        <v>0</v>
      </c>
      <c r="F64" s="41">
        <v>0</v>
      </c>
      <c r="G64" s="7">
        <v>0</v>
      </c>
      <c r="H64" s="7">
        <v>0</v>
      </c>
      <c r="I64" s="41">
        <v>0</v>
      </c>
      <c r="J64" s="41">
        <v>0</v>
      </c>
      <c r="K64" s="41">
        <v>0</v>
      </c>
      <c r="L64" s="7">
        <v>0</v>
      </c>
      <c r="M64" s="11"/>
      <c r="N64" s="5"/>
    </row>
    <row r="65" spans="1:17" ht="18" customHeight="1" x14ac:dyDescent="0.25">
      <c r="A65" s="93" t="s">
        <v>37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2"/>
      <c r="N65" s="5"/>
    </row>
    <row r="66" spans="1:17" ht="156.75" customHeight="1" x14ac:dyDescent="0.2">
      <c r="A66" s="21" t="s">
        <v>87</v>
      </c>
      <c r="B66" s="64" t="s">
        <v>38</v>
      </c>
      <c r="C66" s="15" t="s">
        <v>96</v>
      </c>
      <c r="D66" s="7">
        <f>SUM(D67:D70)</f>
        <v>92455.5</v>
      </c>
      <c r="E66" s="7">
        <f t="shared" ref="E66:L66" si="36">SUM(E67:E70)</f>
        <v>179.7</v>
      </c>
      <c r="F66" s="41">
        <f t="shared" si="36"/>
        <v>5830.2</v>
      </c>
      <c r="G66" s="7">
        <f t="shared" si="36"/>
        <v>5000</v>
      </c>
      <c r="H66" s="7">
        <f t="shared" si="36"/>
        <v>5000</v>
      </c>
      <c r="I66" s="41">
        <f>SUM(I67:I70)</f>
        <v>19111.400000000001</v>
      </c>
      <c r="J66" s="41">
        <f t="shared" si="36"/>
        <v>19111.400000000001</v>
      </c>
      <c r="K66" s="41">
        <f t="shared" si="36"/>
        <v>19111.400000000001</v>
      </c>
      <c r="L66" s="7">
        <f t="shared" si="36"/>
        <v>19111.400000000001</v>
      </c>
      <c r="M66" s="11" t="s">
        <v>101</v>
      </c>
      <c r="N66" s="5"/>
      <c r="P66" s="8"/>
      <c r="Q66" s="8"/>
    </row>
    <row r="67" spans="1:17" ht="18" customHeight="1" x14ac:dyDescent="0.2">
      <c r="A67" s="21"/>
      <c r="B67" s="26" t="s">
        <v>11</v>
      </c>
      <c r="C67" s="14"/>
      <c r="D67" s="7">
        <f>SUM(E67:L67)</f>
        <v>0</v>
      </c>
      <c r="E67" s="7">
        <v>0</v>
      </c>
      <c r="F67" s="41">
        <v>0</v>
      </c>
      <c r="G67" s="7">
        <v>0</v>
      </c>
      <c r="H67" s="7">
        <v>0</v>
      </c>
      <c r="I67" s="41">
        <v>0</v>
      </c>
      <c r="J67" s="41">
        <v>0</v>
      </c>
      <c r="K67" s="41">
        <v>0</v>
      </c>
      <c r="L67" s="7">
        <v>0</v>
      </c>
      <c r="M67" s="11"/>
      <c r="N67" s="5"/>
    </row>
    <row r="68" spans="1:17" ht="18" customHeight="1" x14ac:dyDescent="0.2">
      <c r="A68" s="21"/>
      <c r="B68" s="26" t="s">
        <v>12</v>
      </c>
      <c r="C68" s="14"/>
      <c r="D68" s="7">
        <f>SUM(E68:L68)</f>
        <v>0</v>
      </c>
      <c r="E68" s="7">
        <v>0</v>
      </c>
      <c r="F68" s="41">
        <v>0</v>
      </c>
      <c r="G68" s="7">
        <v>0</v>
      </c>
      <c r="H68" s="7">
        <v>0</v>
      </c>
      <c r="I68" s="41">
        <v>0</v>
      </c>
      <c r="J68" s="41">
        <v>0</v>
      </c>
      <c r="K68" s="41">
        <v>0</v>
      </c>
      <c r="L68" s="7">
        <v>0</v>
      </c>
      <c r="M68" s="11"/>
      <c r="N68" s="5"/>
    </row>
    <row r="69" spans="1:17" ht="18" customHeight="1" x14ac:dyDescent="0.2">
      <c r="A69" s="21"/>
      <c r="B69" s="26" t="s">
        <v>13</v>
      </c>
      <c r="C69" s="14"/>
      <c r="D69" s="41">
        <f>SUM(E69:L69)</f>
        <v>92455.5</v>
      </c>
      <c r="E69" s="41">
        <v>179.7</v>
      </c>
      <c r="F69" s="41">
        <f>2000+3830.2</f>
        <v>5830.2</v>
      </c>
      <c r="G69" s="41">
        <v>5000</v>
      </c>
      <c r="H69" s="41">
        <v>5000</v>
      </c>
      <c r="I69" s="41">
        <v>19111.400000000001</v>
      </c>
      <c r="J69" s="41">
        <v>19111.400000000001</v>
      </c>
      <c r="K69" s="41">
        <v>19111.400000000001</v>
      </c>
      <c r="L69" s="41">
        <v>19111.400000000001</v>
      </c>
      <c r="M69" s="11"/>
      <c r="N69" s="5"/>
    </row>
    <row r="70" spans="1:17" ht="18" customHeight="1" x14ac:dyDescent="0.2">
      <c r="A70" s="21"/>
      <c r="B70" s="26" t="s">
        <v>33</v>
      </c>
      <c r="C70" s="14"/>
      <c r="D70" s="7">
        <f>SUM(E70:L70)</f>
        <v>0</v>
      </c>
      <c r="E70" s="7">
        <v>0</v>
      </c>
      <c r="F70" s="41">
        <v>0</v>
      </c>
      <c r="G70" s="7">
        <v>0</v>
      </c>
      <c r="H70" s="7">
        <v>0</v>
      </c>
      <c r="I70" s="41">
        <v>0</v>
      </c>
      <c r="J70" s="41">
        <v>0</v>
      </c>
      <c r="K70" s="41">
        <v>0</v>
      </c>
      <c r="L70" s="7">
        <v>0</v>
      </c>
      <c r="M70" s="11"/>
      <c r="N70" s="5"/>
    </row>
    <row r="71" spans="1:17" ht="108" customHeight="1" x14ac:dyDescent="0.2">
      <c r="A71" s="21" t="s">
        <v>102</v>
      </c>
      <c r="B71" s="72" t="s">
        <v>39</v>
      </c>
      <c r="C71" s="15" t="s">
        <v>96</v>
      </c>
      <c r="D71" s="7">
        <f>SUM(D72:D75)</f>
        <v>44761.600000000006</v>
      </c>
      <c r="E71" s="7">
        <f>SUM(E72:E75)</f>
        <v>4040</v>
      </c>
      <c r="F71" s="41">
        <f t="shared" ref="F71:L71" si="37">SUM(F72:F75)</f>
        <v>6668</v>
      </c>
      <c r="G71" s="7">
        <f t="shared" si="37"/>
        <v>5814</v>
      </c>
      <c r="H71" s="7">
        <f t="shared" si="37"/>
        <v>5814</v>
      </c>
      <c r="I71" s="41">
        <f t="shared" si="37"/>
        <v>5606.4</v>
      </c>
      <c r="J71" s="41">
        <f t="shared" si="37"/>
        <v>5606.4</v>
      </c>
      <c r="K71" s="41">
        <f t="shared" si="37"/>
        <v>5606.4</v>
      </c>
      <c r="L71" s="7">
        <f t="shared" si="37"/>
        <v>5606.4</v>
      </c>
      <c r="M71" s="11" t="s">
        <v>101</v>
      </c>
      <c r="N71" s="5"/>
    </row>
    <row r="72" spans="1:17" ht="18" customHeight="1" x14ac:dyDescent="0.2">
      <c r="A72" s="21"/>
      <c r="B72" s="32" t="s">
        <v>11</v>
      </c>
      <c r="C72" s="14"/>
      <c r="D72" s="7">
        <f>SUM(E72:L72)</f>
        <v>0</v>
      </c>
      <c r="E72" s="7">
        <v>0</v>
      </c>
      <c r="F72" s="41">
        <v>0</v>
      </c>
      <c r="G72" s="7">
        <v>0</v>
      </c>
      <c r="H72" s="7">
        <v>0</v>
      </c>
      <c r="I72" s="41">
        <v>0</v>
      </c>
      <c r="J72" s="41">
        <v>0</v>
      </c>
      <c r="K72" s="41">
        <v>0</v>
      </c>
      <c r="L72" s="7">
        <v>0</v>
      </c>
      <c r="M72" s="11"/>
      <c r="N72" s="5"/>
    </row>
    <row r="73" spans="1:17" ht="18" customHeight="1" x14ac:dyDescent="0.2">
      <c r="A73" s="21"/>
      <c r="B73" s="32" t="s">
        <v>12</v>
      </c>
      <c r="C73" s="14"/>
      <c r="D73" s="7">
        <f>SUM(E73:L73)</f>
        <v>0</v>
      </c>
      <c r="E73" s="7">
        <v>0</v>
      </c>
      <c r="F73" s="41">
        <v>0</v>
      </c>
      <c r="G73" s="7">
        <v>0</v>
      </c>
      <c r="H73" s="7">
        <v>0</v>
      </c>
      <c r="I73" s="41">
        <v>0</v>
      </c>
      <c r="J73" s="41">
        <v>0</v>
      </c>
      <c r="K73" s="41">
        <v>0</v>
      </c>
      <c r="L73" s="7">
        <v>0</v>
      </c>
      <c r="M73" s="11"/>
      <c r="N73" s="5"/>
    </row>
    <row r="74" spans="1:17" ht="18" customHeight="1" x14ac:dyDescent="0.2">
      <c r="A74" s="21"/>
      <c r="B74" s="32" t="s">
        <v>13</v>
      </c>
      <c r="C74" s="14"/>
      <c r="D74" s="7">
        <f>SUM(E74:L74)</f>
        <v>44761.600000000006</v>
      </c>
      <c r="E74" s="41">
        <v>4040</v>
      </c>
      <c r="F74" s="41">
        <f>6274+394</f>
        <v>6668</v>
      </c>
      <c r="G74" s="7">
        <v>5814</v>
      </c>
      <c r="H74" s="7">
        <v>5814</v>
      </c>
      <c r="I74" s="7">
        <v>5606.4</v>
      </c>
      <c r="J74" s="7">
        <v>5606.4</v>
      </c>
      <c r="K74" s="7">
        <v>5606.4</v>
      </c>
      <c r="L74" s="7">
        <v>5606.4</v>
      </c>
      <c r="M74" s="11"/>
      <c r="N74" s="5"/>
    </row>
    <row r="75" spans="1:17" ht="15.65" x14ac:dyDescent="0.2">
      <c r="A75" s="21"/>
      <c r="B75" s="26" t="s">
        <v>33</v>
      </c>
      <c r="C75" s="14"/>
      <c r="D75" s="7">
        <f>SUM(E75:L75)</f>
        <v>0</v>
      </c>
      <c r="E75" s="7">
        <v>0</v>
      </c>
      <c r="F75" s="41">
        <v>0</v>
      </c>
      <c r="G75" s="7">
        <v>0</v>
      </c>
      <c r="H75" s="7">
        <v>0</v>
      </c>
      <c r="I75" s="41">
        <v>0</v>
      </c>
      <c r="J75" s="41">
        <v>0</v>
      </c>
      <c r="K75" s="41">
        <v>0</v>
      </c>
      <c r="L75" s="7">
        <v>0</v>
      </c>
      <c r="M75" s="11"/>
      <c r="N75" s="5"/>
    </row>
    <row r="76" spans="1:17" ht="93.75" x14ac:dyDescent="0.2">
      <c r="A76" s="44" t="s">
        <v>40</v>
      </c>
      <c r="B76" s="45" t="s">
        <v>162</v>
      </c>
      <c r="C76" s="46"/>
      <c r="D76" s="47">
        <f>SUM(D77:D80)</f>
        <v>1234910.5046700002</v>
      </c>
      <c r="E76" s="47">
        <f>SUM(E77:E80)</f>
        <v>136420.80466999998</v>
      </c>
      <c r="F76" s="89">
        <f t="shared" ref="F76:L76" si="38">SUM(F77:F80)</f>
        <v>167097.69999999998</v>
      </c>
      <c r="G76" s="47">
        <f t="shared" si="38"/>
        <v>163805.1</v>
      </c>
      <c r="H76" s="47">
        <f t="shared" si="38"/>
        <v>171833.3</v>
      </c>
      <c r="I76" s="47">
        <f t="shared" si="38"/>
        <v>148938.4</v>
      </c>
      <c r="J76" s="47">
        <f t="shared" si="38"/>
        <v>148938.4</v>
      </c>
      <c r="K76" s="47">
        <f t="shared" si="38"/>
        <v>148938.4</v>
      </c>
      <c r="L76" s="47">
        <f t="shared" si="38"/>
        <v>148938.4</v>
      </c>
      <c r="M76" s="48"/>
      <c r="N76" s="5"/>
    </row>
    <row r="77" spans="1:17" ht="15.65" x14ac:dyDescent="0.2">
      <c r="A77" s="21"/>
      <c r="B77" s="4" t="s">
        <v>11</v>
      </c>
      <c r="C77" s="16"/>
      <c r="D77" s="6">
        <f>SUM(D82+D87+D92+D97)</f>
        <v>71884.799999999988</v>
      </c>
      <c r="E77" s="6">
        <f>SUM(E82+E92+E97)</f>
        <v>7540.4</v>
      </c>
      <c r="F77" s="37">
        <f t="shared" ref="F77:L77" si="39">SUM(F82+F92+F97)</f>
        <v>10859</v>
      </c>
      <c r="G77" s="6">
        <f t="shared" si="39"/>
        <v>6533.8</v>
      </c>
      <c r="H77" s="6">
        <f t="shared" si="39"/>
        <v>0</v>
      </c>
      <c r="I77" s="6">
        <f t="shared" si="39"/>
        <v>10121.299999999999</v>
      </c>
      <c r="J77" s="6">
        <f t="shared" si="39"/>
        <v>10121.299999999999</v>
      </c>
      <c r="K77" s="6">
        <f t="shared" si="39"/>
        <v>10121.299999999999</v>
      </c>
      <c r="L77" s="6">
        <f t="shared" si="39"/>
        <v>10121.299999999999</v>
      </c>
      <c r="M77" s="11"/>
      <c r="N77" s="5"/>
    </row>
    <row r="78" spans="1:17" ht="15.65" x14ac:dyDescent="0.2">
      <c r="A78" s="21"/>
      <c r="B78" s="4" t="s">
        <v>12</v>
      </c>
      <c r="C78" s="16"/>
      <c r="D78" s="7">
        <f>SUM(D83+D93+D98)</f>
        <v>870248.8</v>
      </c>
      <c r="E78" s="7">
        <f>SUM(E83+E93+E98)</f>
        <v>91935.3</v>
      </c>
      <c r="F78" s="41">
        <f t="shared" ref="F78:L78" si="40">SUM(F83+F93+F98)</f>
        <v>111854.09999999999</v>
      </c>
      <c r="G78" s="7">
        <f t="shared" si="40"/>
        <v>118494.7</v>
      </c>
      <c r="H78" s="7">
        <f t="shared" si="40"/>
        <v>132431.1</v>
      </c>
      <c r="I78" s="7">
        <f t="shared" si="40"/>
        <v>105500</v>
      </c>
      <c r="J78" s="7">
        <f t="shared" si="40"/>
        <v>105500</v>
      </c>
      <c r="K78" s="7">
        <f t="shared" si="40"/>
        <v>105500</v>
      </c>
      <c r="L78" s="7">
        <f t="shared" si="40"/>
        <v>105500</v>
      </c>
      <c r="M78" s="11"/>
      <c r="N78" s="5"/>
    </row>
    <row r="79" spans="1:17" ht="15.65" x14ac:dyDescent="0.2">
      <c r="A79" s="21"/>
      <c r="B79" s="4" t="s">
        <v>13</v>
      </c>
      <c r="C79" s="16"/>
      <c r="D79" s="7">
        <f>SUM(D84+D94+D99)</f>
        <v>292776.90466999996</v>
      </c>
      <c r="E79" s="7">
        <f>SUM(E84+E94+E99)</f>
        <v>36945.104670000001</v>
      </c>
      <c r="F79" s="41">
        <f t="shared" ref="F79:L79" si="41">SUM(F84+F94+F99)</f>
        <v>44384.6</v>
      </c>
      <c r="G79" s="7">
        <f t="shared" si="41"/>
        <v>38776.6</v>
      </c>
      <c r="H79" s="7">
        <f t="shared" si="41"/>
        <v>39402.199999999997</v>
      </c>
      <c r="I79" s="7">
        <f t="shared" si="41"/>
        <v>33317.1</v>
      </c>
      <c r="J79" s="7">
        <f t="shared" si="41"/>
        <v>33317.1</v>
      </c>
      <c r="K79" s="7">
        <f t="shared" si="41"/>
        <v>33317.1</v>
      </c>
      <c r="L79" s="7">
        <f t="shared" si="41"/>
        <v>33317.1</v>
      </c>
      <c r="M79" s="11"/>
      <c r="N79" s="5"/>
    </row>
    <row r="80" spans="1:17" ht="15.65" x14ac:dyDescent="0.2">
      <c r="A80" s="21"/>
      <c r="B80" s="4" t="s">
        <v>14</v>
      </c>
      <c r="C80" s="16"/>
      <c r="D80" s="6">
        <f t="shared" ref="D80" si="42">SUM(D85+D95+D100)</f>
        <v>0</v>
      </c>
      <c r="E80" s="6">
        <f>SUM(E85+E95+E100)</f>
        <v>0</v>
      </c>
      <c r="F80" s="37">
        <f t="shared" ref="F80:L80" si="43">SUM(F85+F95+F100)</f>
        <v>0</v>
      </c>
      <c r="G80" s="6">
        <f t="shared" si="43"/>
        <v>0</v>
      </c>
      <c r="H80" s="6">
        <f t="shared" si="43"/>
        <v>0</v>
      </c>
      <c r="I80" s="6">
        <f t="shared" si="43"/>
        <v>0</v>
      </c>
      <c r="J80" s="6">
        <f t="shared" si="43"/>
        <v>0</v>
      </c>
      <c r="K80" s="6">
        <f t="shared" si="43"/>
        <v>0</v>
      </c>
      <c r="L80" s="6">
        <f t="shared" si="43"/>
        <v>0</v>
      </c>
      <c r="M80" s="11"/>
      <c r="N80" s="5"/>
    </row>
    <row r="81" spans="1:16" ht="46.9" x14ac:dyDescent="0.2">
      <c r="A81" s="21" t="s">
        <v>41</v>
      </c>
      <c r="B81" s="22" t="s">
        <v>23</v>
      </c>
      <c r="C81" s="16"/>
      <c r="D81" s="6">
        <f>SUM(D82:D85)</f>
        <v>0</v>
      </c>
      <c r="E81" s="6">
        <f t="shared" ref="E81:L81" si="44">SUM(E82:E85)</f>
        <v>0</v>
      </c>
      <c r="F81" s="37">
        <f t="shared" si="44"/>
        <v>0</v>
      </c>
      <c r="G81" s="6">
        <f t="shared" si="44"/>
        <v>0</v>
      </c>
      <c r="H81" s="6">
        <f t="shared" si="44"/>
        <v>0</v>
      </c>
      <c r="I81" s="6">
        <f t="shared" si="44"/>
        <v>0</v>
      </c>
      <c r="J81" s="6">
        <f t="shared" si="44"/>
        <v>0</v>
      </c>
      <c r="K81" s="6">
        <f t="shared" si="44"/>
        <v>0</v>
      </c>
      <c r="L81" s="6">
        <f t="shared" si="44"/>
        <v>0</v>
      </c>
      <c r="M81" s="11"/>
      <c r="N81" s="5"/>
    </row>
    <row r="82" spans="1:16" ht="15.65" x14ac:dyDescent="0.2">
      <c r="A82" s="21"/>
      <c r="B82" s="4" t="s">
        <v>11</v>
      </c>
      <c r="C82" s="16"/>
      <c r="D82" s="6">
        <v>0</v>
      </c>
      <c r="E82" s="6">
        <v>0</v>
      </c>
      <c r="F82" s="37">
        <v>0</v>
      </c>
      <c r="G82" s="6">
        <v>0</v>
      </c>
      <c r="H82" s="6">
        <v>0</v>
      </c>
      <c r="I82" s="37">
        <v>0</v>
      </c>
      <c r="J82" s="37">
        <v>0</v>
      </c>
      <c r="K82" s="37">
        <v>0</v>
      </c>
      <c r="L82" s="6">
        <v>0</v>
      </c>
      <c r="M82" s="11"/>
      <c r="N82" s="5"/>
    </row>
    <row r="83" spans="1:16" ht="15.65" x14ac:dyDescent="0.2">
      <c r="A83" s="21"/>
      <c r="B83" s="4" t="s">
        <v>12</v>
      </c>
      <c r="C83" s="16"/>
      <c r="D83" s="6">
        <v>0</v>
      </c>
      <c r="E83" s="6">
        <v>0</v>
      </c>
      <c r="F83" s="37">
        <v>0</v>
      </c>
      <c r="G83" s="6">
        <v>0</v>
      </c>
      <c r="H83" s="6">
        <v>0</v>
      </c>
      <c r="I83" s="37">
        <v>0</v>
      </c>
      <c r="J83" s="37">
        <v>0</v>
      </c>
      <c r="K83" s="37">
        <v>0</v>
      </c>
      <c r="L83" s="6">
        <v>0</v>
      </c>
      <c r="M83" s="11"/>
      <c r="N83" s="5"/>
    </row>
    <row r="84" spans="1:16" ht="15.65" x14ac:dyDescent="0.2">
      <c r="A84" s="21"/>
      <c r="B84" s="4" t="s">
        <v>13</v>
      </c>
      <c r="C84" s="16"/>
      <c r="D84" s="6">
        <f>D89</f>
        <v>0</v>
      </c>
      <c r="E84" s="6">
        <f t="shared" ref="E84:L84" si="45">E89</f>
        <v>0</v>
      </c>
      <c r="F84" s="37">
        <f t="shared" si="45"/>
        <v>0</v>
      </c>
      <c r="G84" s="6">
        <f t="shared" si="45"/>
        <v>0</v>
      </c>
      <c r="H84" s="6">
        <f t="shared" si="45"/>
        <v>0</v>
      </c>
      <c r="I84" s="6">
        <f t="shared" si="45"/>
        <v>0</v>
      </c>
      <c r="J84" s="6">
        <f t="shared" si="45"/>
        <v>0</v>
      </c>
      <c r="K84" s="6">
        <f t="shared" si="45"/>
        <v>0</v>
      </c>
      <c r="L84" s="6">
        <f t="shared" si="45"/>
        <v>0</v>
      </c>
      <c r="M84" s="11"/>
      <c r="N84" s="5"/>
    </row>
    <row r="85" spans="1:16" ht="15.65" x14ac:dyDescent="0.2">
      <c r="A85" s="21"/>
      <c r="B85" s="4" t="s">
        <v>14</v>
      </c>
      <c r="C85" s="16"/>
      <c r="D85" s="6">
        <v>0</v>
      </c>
      <c r="E85" s="6">
        <v>0</v>
      </c>
      <c r="F85" s="37">
        <v>0</v>
      </c>
      <c r="G85" s="6">
        <v>0</v>
      </c>
      <c r="H85" s="6">
        <v>0</v>
      </c>
      <c r="I85" s="37">
        <v>0</v>
      </c>
      <c r="J85" s="37">
        <v>0</v>
      </c>
      <c r="K85" s="37">
        <v>0</v>
      </c>
      <c r="L85" s="6">
        <v>0</v>
      </c>
      <c r="M85" s="11"/>
      <c r="N85" s="5"/>
    </row>
    <row r="86" spans="1:16" ht="15.65" x14ac:dyDescent="0.2">
      <c r="A86" s="70" t="s">
        <v>148</v>
      </c>
      <c r="B86" s="68" t="s">
        <v>100</v>
      </c>
      <c r="C86" s="14"/>
      <c r="D86" s="6">
        <f>SUM(D87:D90)</f>
        <v>0</v>
      </c>
      <c r="E86" s="6">
        <f t="shared" ref="E86:L86" si="46">SUM(E87:E90)</f>
        <v>0</v>
      </c>
      <c r="F86" s="37">
        <f t="shared" si="46"/>
        <v>0</v>
      </c>
      <c r="G86" s="6">
        <f t="shared" si="46"/>
        <v>0</v>
      </c>
      <c r="H86" s="6">
        <f t="shared" si="46"/>
        <v>0</v>
      </c>
      <c r="I86" s="6">
        <f t="shared" si="46"/>
        <v>0</v>
      </c>
      <c r="J86" s="6">
        <f t="shared" si="46"/>
        <v>0</v>
      </c>
      <c r="K86" s="6">
        <f t="shared" si="46"/>
        <v>0</v>
      </c>
      <c r="L86" s="6">
        <f t="shared" si="46"/>
        <v>0</v>
      </c>
      <c r="M86" s="11" t="s">
        <v>104</v>
      </c>
      <c r="N86" s="5"/>
    </row>
    <row r="87" spans="1:16" ht="15.65" x14ac:dyDescent="0.2">
      <c r="A87" s="21"/>
      <c r="B87" s="4" t="s">
        <v>11</v>
      </c>
      <c r="C87" s="14"/>
      <c r="D87" s="6">
        <f>SUM(E87:L87)</f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6">
        <v>0</v>
      </c>
      <c r="M87" s="11"/>
      <c r="N87" s="5"/>
    </row>
    <row r="88" spans="1:16" ht="15.65" x14ac:dyDescent="0.2">
      <c r="A88" s="21"/>
      <c r="B88" s="4" t="s">
        <v>12</v>
      </c>
      <c r="C88" s="14"/>
      <c r="D88" s="6">
        <f>SUM(E88:L88)</f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6">
        <v>0</v>
      </c>
      <c r="M88" s="11"/>
      <c r="N88" s="5"/>
    </row>
    <row r="89" spans="1:16" ht="15.65" x14ac:dyDescent="0.2">
      <c r="A89" s="21"/>
      <c r="B89" s="4" t="s">
        <v>13</v>
      </c>
      <c r="C89" s="14"/>
      <c r="D89" s="6">
        <f>SUM(E89:L89)</f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6">
        <v>0</v>
      </c>
      <c r="M89" s="11"/>
      <c r="N89" s="5"/>
    </row>
    <row r="90" spans="1:16" ht="15.65" x14ac:dyDescent="0.2">
      <c r="A90" s="21"/>
      <c r="B90" s="4" t="s">
        <v>14</v>
      </c>
      <c r="C90" s="14"/>
      <c r="D90" s="6">
        <f>SUM(E90:L90)</f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6">
        <v>0</v>
      </c>
      <c r="M90" s="11"/>
      <c r="N90" s="5"/>
    </row>
    <row r="91" spans="1:16" ht="62.5" x14ac:dyDescent="0.2">
      <c r="A91" s="21" t="s">
        <v>42</v>
      </c>
      <c r="B91" s="22" t="s">
        <v>25</v>
      </c>
      <c r="C91" s="16"/>
      <c r="D91" s="6">
        <f t="shared" ref="D91:L91" si="47">SUM(D92+D93+D94+D95)</f>
        <v>0</v>
      </c>
      <c r="E91" s="6">
        <f t="shared" si="47"/>
        <v>0</v>
      </c>
      <c r="F91" s="37">
        <f t="shared" si="47"/>
        <v>0</v>
      </c>
      <c r="G91" s="6">
        <f t="shared" si="47"/>
        <v>0</v>
      </c>
      <c r="H91" s="6">
        <f t="shared" si="47"/>
        <v>0</v>
      </c>
      <c r="I91" s="37">
        <f t="shared" si="47"/>
        <v>0</v>
      </c>
      <c r="J91" s="37">
        <f t="shared" si="47"/>
        <v>0</v>
      </c>
      <c r="K91" s="37">
        <f t="shared" si="47"/>
        <v>0</v>
      </c>
      <c r="L91" s="6">
        <f t="shared" si="47"/>
        <v>0</v>
      </c>
      <c r="M91" s="11"/>
      <c r="N91" s="5"/>
    </row>
    <row r="92" spans="1:16" ht="15.65" x14ac:dyDescent="0.2">
      <c r="A92" s="21"/>
      <c r="B92" s="4" t="s">
        <v>11</v>
      </c>
      <c r="C92" s="16"/>
      <c r="D92" s="6">
        <v>0</v>
      </c>
      <c r="E92" s="6">
        <v>0</v>
      </c>
      <c r="F92" s="37">
        <v>0</v>
      </c>
      <c r="G92" s="6">
        <v>0</v>
      </c>
      <c r="H92" s="6">
        <v>0</v>
      </c>
      <c r="I92" s="37">
        <v>0</v>
      </c>
      <c r="J92" s="37">
        <v>0</v>
      </c>
      <c r="K92" s="37">
        <v>0</v>
      </c>
      <c r="L92" s="6">
        <v>0</v>
      </c>
      <c r="M92" s="11"/>
      <c r="N92" s="5"/>
    </row>
    <row r="93" spans="1:16" ht="15.65" x14ac:dyDescent="0.2">
      <c r="A93" s="21"/>
      <c r="B93" s="4" t="s">
        <v>12</v>
      </c>
      <c r="C93" s="16"/>
      <c r="D93" s="6">
        <v>0</v>
      </c>
      <c r="E93" s="6">
        <v>0</v>
      </c>
      <c r="F93" s="37">
        <v>0</v>
      </c>
      <c r="G93" s="6">
        <v>0</v>
      </c>
      <c r="H93" s="6">
        <v>0</v>
      </c>
      <c r="I93" s="37">
        <v>0</v>
      </c>
      <c r="J93" s="37">
        <v>0</v>
      </c>
      <c r="K93" s="37">
        <v>0</v>
      </c>
      <c r="L93" s="6">
        <v>0</v>
      </c>
      <c r="M93" s="11"/>
      <c r="N93" s="5"/>
    </row>
    <row r="94" spans="1:16" ht="30.75" customHeight="1" x14ac:dyDescent="0.2">
      <c r="A94" s="21"/>
      <c r="B94" s="4" t="s">
        <v>13</v>
      </c>
      <c r="C94" s="16"/>
      <c r="D94" s="6">
        <v>0</v>
      </c>
      <c r="E94" s="6">
        <v>0</v>
      </c>
      <c r="F94" s="37">
        <v>0</v>
      </c>
      <c r="G94" s="6">
        <v>0</v>
      </c>
      <c r="H94" s="6">
        <v>0</v>
      </c>
      <c r="I94" s="37">
        <v>0</v>
      </c>
      <c r="J94" s="37">
        <v>0</v>
      </c>
      <c r="K94" s="37">
        <v>0</v>
      </c>
      <c r="L94" s="6">
        <v>0</v>
      </c>
      <c r="M94" s="11"/>
      <c r="N94" s="5"/>
      <c r="P94" s="69"/>
    </row>
    <row r="95" spans="1:16" ht="15.65" x14ac:dyDescent="0.2">
      <c r="A95" s="21"/>
      <c r="B95" s="4" t="s">
        <v>14</v>
      </c>
      <c r="C95" s="16"/>
      <c r="D95" s="6">
        <v>0</v>
      </c>
      <c r="E95" s="6">
        <v>0</v>
      </c>
      <c r="F95" s="37">
        <v>0</v>
      </c>
      <c r="G95" s="6">
        <v>0</v>
      </c>
      <c r="H95" s="6">
        <v>0</v>
      </c>
      <c r="I95" s="37">
        <v>0</v>
      </c>
      <c r="J95" s="37">
        <v>0</v>
      </c>
      <c r="K95" s="37">
        <v>0</v>
      </c>
      <c r="L95" s="6">
        <v>0</v>
      </c>
      <c r="M95" s="11"/>
      <c r="N95" s="5"/>
    </row>
    <row r="96" spans="1:16" ht="31.25" x14ac:dyDescent="0.2">
      <c r="A96" s="21" t="s">
        <v>43</v>
      </c>
      <c r="B96" s="22" t="s">
        <v>44</v>
      </c>
      <c r="C96" s="16"/>
      <c r="D96" s="7">
        <f>SUM(D97+D98+D99+D100)</f>
        <v>1234910.5046700002</v>
      </c>
      <c r="E96" s="7">
        <f t="shared" ref="E96:L96" si="48">SUM(E97:E100)</f>
        <v>136420.80466999998</v>
      </c>
      <c r="F96" s="43">
        <f t="shared" ref="F96:F97" si="49">F103+F108+F119+F113+F124+F134+F209+F145+F156+F167+F172+F150</f>
        <v>167097.69999999998</v>
      </c>
      <c r="G96" s="7">
        <f t="shared" si="48"/>
        <v>163805.1</v>
      </c>
      <c r="H96" s="7">
        <f t="shared" si="48"/>
        <v>171833.3</v>
      </c>
      <c r="I96" s="37">
        <f t="shared" si="48"/>
        <v>148938.4</v>
      </c>
      <c r="J96" s="41">
        <f t="shared" si="48"/>
        <v>148938.4</v>
      </c>
      <c r="K96" s="41">
        <f t="shared" si="48"/>
        <v>148938.4</v>
      </c>
      <c r="L96" s="7">
        <f t="shared" si="48"/>
        <v>148938.4</v>
      </c>
      <c r="M96" s="11"/>
      <c r="N96" s="5"/>
    </row>
    <row r="97" spans="1:14" ht="15.65" x14ac:dyDescent="0.2">
      <c r="A97" s="21"/>
      <c r="B97" s="4" t="s">
        <v>11</v>
      </c>
      <c r="C97" s="16"/>
      <c r="D97" s="9">
        <f>D104+D109+D120++D125+D130+D135+D140+D162+D210+D146+D157+D168+D173+D151+D114</f>
        <v>71884.799999999988</v>
      </c>
      <c r="E97" s="9">
        <f>E104+E109+E120+E210+E146+E157+E168+E173+E151+E114</f>
        <v>7540.4</v>
      </c>
      <c r="F97" s="43">
        <f t="shared" si="49"/>
        <v>10859</v>
      </c>
      <c r="G97" s="9">
        <f>G104+G109+G120+G210+G146+G157+G168+G173+G151+G135</f>
        <v>6533.8</v>
      </c>
      <c r="H97" s="9">
        <f t="shared" ref="H97:L97" si="50">H104+H109+H120+H210+H146+H157+H168+H173+H151</f>
        <v>0</v>
      </c>
      <c r="I97" s="9">
        <f t="shared" si="50"/>
        <v>10121.299999999999</v>
      </c>
      <c r="J97" s="9">
        <f t="shared" si="50"/>
        <v>10121.299999999999</v>
      </c>
      <c r="K97" s="9">
        <f t="shared" si="50"/>
        <v>10121.299999999999</v>
      </c>
      <c r="L97" s="9">
        <f t="shared" si="50"/>
        <v>10121.299999999999</v>
      </c>
      <c r="M97" s="17"/>
      <c r="N97" s="5"/>
    </row>
    <row r="98" spans="1:14" ht="15.65" x14ac:dyDescent="0.2">
      <c r="A98" s="21"/>
      <c r="B98" s="4" t="s">
        <v>12</v>
      </c>
      <c r="C98" s="16"/>
      <c r="D98" s="9">
        <f>D105+D110+D121++D131+D136+D141+D211+D147+D158+D169+D174+D152+D126</f>
        <v>870248.8</v>
      </c>
      <c r="E98" s="9">
        <f>E105+E110+E121+E211+E147+E158+E169+E174+E152+E126</f>
        <v>91935.3</v>
      </c>
      <c r="F98" s="43">
        <f>F105+F110+F121+F115+F126+F136+F211+F147+F158+F169+F174+F152</f>
        <v>111854.09999999999</v>
      </c>
      <c r="G98" s="9">
        <f t="shared" ref="G98:L98" si="51">G105+G110+G121+G211+G147+G158+G169+G174+G152</f>
        <v>118494.7</v>
      </c>
      <c r="H98" s="9">
        <f>H105+H110+H121+H211+H147+H158+H169+H174+H152+H135</f>
        <v>132431.1</v>
      </c>
      <c r="I98" s="9">
        <f t="shared" si="51"/>
        <v>105500</v>
      </c>
      <c r="J98" s="9">
        <f t="shared" si="51"/>
        <v>105500</v>
      </c>
      <c r="K98" s="9">
        <f t="shared" si="51"/>
        <v>105500</v>
      </c>
      <c r="L98" s="9">
        <f t="shared" si="51"/>
        <v>105500</v>
      </c>
      <c r="M98" s="17"/>
      <c r="N98" s="5"/>
    </row>
    <row r="99" spans="1:14" ht="15.65" x14ac:dyDescent="0.2">
      <c r="A99" s="65"/>
      <c r="B99" s="58" t="s">
        <v>13</v>
      </c>
      <c r="C99" s="67"/>
      <c r="D99" s="43">
        <f>D106+D111+D122+D148+D159+D170+D175+D153+D164+D127+D116+D137</f>
        <v>292776.90466999996</v>
      </c>
      <c r="E99" s="43">
        <f>E106+E111+E122+E148+E159+E170+E175+E153+E164+E127</f>
        <v>36945.104670000001</v>
      </c>
      <c r="F99" s="43">
        <f>F106+F111+F122+F116+F127+F137+F212+F148+F159+F170+F175+F153</f>
        <v>44384.6</v>
      </c>
      <c r="G99" s="43">
        <f t="shared" ref="G99:L99" si="52">G106+G111+G122+G148+G159+G170+G175+G153+G164</f>
        <v>38776.6</v>
      </c>
      <c r="H99" s="43">
        <f t="shared" si="52"/>
        <v>39402.199999999997</v>
      </c>
      <c r="I99" s="43">
        <f t="shared" si="52"/>
        <v>33317.1</v>
      </c>
      <c r="J99" s="43">
        <f t="shared" si="52"/>
        <v>33317.1</v>
      </c>
      <c r="K99" s="43">
        <f t="shared" si="52"/>
        <v>33317.1</v>
      </c>
      <c r="L99" s="43">
        <f t="shared" si="52"/>
        <v>33317.1</v>
      </c>
      <c r="M99" s="17"/>
      <c r="N99" s="5"/>
    </row>
    <row r="100" spans="1:14" ht="15.65" x14ac:dyDescent="0.2">
      <c r="A100" s="21"/>
      <c r="B100" s="4" t="s">
        <v>14</v>
      </c>
      <c r="C100" s="16"/>
      <c r="D100" s="9">
        <f>D107+D112+D123+D149+D160+D171+D176+D154</f>
        <v>0</v>
      </c>
      <c r="E100" s="9">
        <f>E107+E112+E123+E149+E160+E171+E176+E154</f>
        <v>0</v>
      </c>
      <c r="F100" s="43">
        <f>F107+F112+F123+F128+F138+F143+F149+F160+F165+F171+F176+F154</f>
        <v>0</v>
      </c>
      <c r="G100" s="9">
        <f t="shared" ref="G100:L100" si="53">G107+G112+G123+G149+G160+G171+G176+G154</f>
        <v>0</v>
      </c>
      <c r="H100" s="9">
        <f t="shared" si="53"/>
        <v>0</v>
      </c>
      <c r="I100" s="9">
        <f t="shared" si="53"/>
        <v>0</v>
      </c>
      <c r="J100" s="9">
        <f t="shared" si="53"/>
        <v>0</v>
      </c>
      <c r="K100" s="9">
        <f t="shared" si="53"/>
        <v>0</v>
      </c>
      <c r="L100" s="9">
        <f t="shared" si="53"/>
        <v>0</v>
      </c>
      <c r="M100" s="17"/>
      <c r="N100" s="5"/>
    </row>
    <row r="101" spans="1:14" ht="15.65" x14ac:dyDescent="0.2">
      <c r="A101" s="21"/>
      <c r="B101" s="24"/>
      <c r="C101" s="90" t="s">
        <v>130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2"/>
      <c r="N101" s="5"/>
    </row>
    <row r="102" spans="1:14" ht="15.65" x14ac:dyDescent="0.2">
      <c r="A102" s="21"/>
      <c r="B102" s="24"/>
      <c r="C102" s="90" t="s">
        <v>120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2"/>
      <c r="N102" s="5"/>
    </row>
    <row r="103" spans="1:14" ht="95.1" x14ac:dyDescent="0.2">
      <c r="A103" s="21" t="s">
        <v>83</v>
      </c>
      <c r="B103" s="23" t="s">
        <v>82</v>
      </c>
      <c r="C103" s="18" t="s">
        <v>97</v>
      </c>
      <c r="D103" s="7">
        <f>SUM(D104:D107)</f>
        <v>24974</v>
      </c>
      <c r="E103" s="7">
        <f t="shared" ref="E103:L103" si="54">SUM(E104:E107)</f>
        <v>4043</v>
      </c>
      <c r="F103" s="41">
        <f>SUM(F104:F107)</f>
        <v>4043</v>
      </c>
      <c r="G103" s="7">
        <f t="shared" si="54"/>
        <v>0</v>
      </c>
      <c r="H103" s="7">
        <f t="shared" si="54"/>
        <v>0</v>
      </c>
      <c r="I103" s="7">
        <f t="shared" si="54"/>
        <v>4222</v>
      </c>
      <c r="J103" s="7">
        <f t="shared" si="54"/>
        <v>4222</v>
      </c>
      <c r="K103" s="7">
        <f t="shared" si="54"/>
        <v>4222</v>
      </c>
      <c r="L103" s="7">
        <f t="shared" si="54"/>
        <v>4222</v>
      </c>
      <c r="M103" s="11" t="s">
        <v>103</v>
      </c>
      <c r="N103" s="5"/>
    </row>
    <row r="104" spans="1:14" ht="15.65" x14ac:dyDescent="0.2">
      <c r="A104" s="21"/>
      <c r="B104" s="33" t="s">
        <v>11</v>
      </c>
      <c r="C104" s="16"/>
      <c r="D104" s="6">
        <f>SUM(E104:L104)</f>
        <v>24974</v>
      </c>
      <c r="E104" s="37">
        <v>4043</v>
      </c>
      <c r="F104" s="37">
        <v>4043</v>
      </c>
      <c r="G104" s="6">
        <v>0</v>
      </c>
      <c r="H104" s="6">
        <v>0</v>
      </c>
      <c r="I104" s="6">
        <v>4222</v>
      </c>
      <c r="J104" s="6">
        <v>4222</v>
      </c>
      <c r="K104" s="6">
        <v>4222</v>
      </c>
      <c r="L104" s="6">
        <v>4222</v>
      </c>
      <c r="M104" s="11"/>
      <c r="N104" s="5"/>
    </row>
    <row r="105" spans="1:14" ht="15.65" x14ac:dyDescent="0.2">
      <c r="A105" s="21"/>
      <c r="B105" s="33" t="s">
        <v>12</v>
      </c>
      <c r="C105" s="16"/>
      <c r="D105" s="6">
        <f>SUM(E105:L105)</f>
        <v>0</v>
      </c>
      <c r="E105" s="7">
        <v>0</v>
      </c>
      <c r="F105" s="41">
        <v>0</v>
      </c>
      <c r="G105" s="7">
        <v>0</v>
      </c>
      <c r="H105" s="7">
        <v>0</v>
      </c>
      <c r="I105" s="41">
        <v>0</v>
      </c>
      <c r="J105" s="41">
        <v>0</v>
      </c>
      <c r="K105" s="41">
        <v>0</v>
      </c>
      <c r="L105" s="7">
        <v>0</v>
      </c>
      <c r="M105" s="11"/>
      <c r="N105" s="5"/>
    </row>
    <row r="106" spans="1:14" ht="15.65" x14ac:dyDescent="0.2">
      <c r="A106" s="21"/>
      <c r="B106" s="33" t="s">
        <v>13</v>
      </c>
      <c r="C106" s="16"/>
      <c r="D106" s="6">
        <f>SUM(E106:L106)</f>
        <v>0</v>
      </c>
      <c r="E106" s="7">
        <v>0</v>
      </c>
      <c r="F106" s="41">
        <v>0</v>
      </c>
      <c r="G106" s="7">
        <v>0</v>
      </c>
      <c r="H106" s="7">
        <v>0</v>
      </c>
      <c r="I106" s="41">
        <v>0</v>
      </c>
      <c r="J106" s="41">
        <v>0</v>
      </c>
      <c r="K106" s="41">
        <v>0</v>
      </c>
      <c r="L106" s="7">
        <v>0</v>
      </c>
      <c r="M106" s="11"/>
      <c r="N106" s="5"/>
    </row>
    <row r="107" spans="1:14" ht="15.65" x14ac:dyDescent="0.2">
      <c r="A107" s="21"/>
      <c r="B107" s="33" t="s">
        <v>33</v>
      </c>
      <c r="C107" s="16"/>
      <c r="D107" s="6">
        <f>SUM(E107:L107)</f>
        <v>0</v>
      </c>
      <c r="E107" s="6">
        <v>0</v>
      </c>
      <c r="F107" s="37">
        <v>0</v>
      </c>
      <c r="G107" s="6">
        <v>0</v>
      </c>
      <c r="H107" s="6">
        <v>0</v>
      </c>
      <c r="I107" s="37">
        <v>0</v>
      </c>
      <c r="J107" s="37">
        <v>0</v>
      </c>
      <c r="K107" s="37">
        <v>0</v>
      </c>
      <c r="L107" s="6">
        <v>0</v>
      </c>
      <c r="M107" s="11"/>
      <c r="N107" s="5"/>
    </row>
    <row r="108" spans="1:14" ht="248.3" customHeight="1" x14ac:dyDescent="0.2">
      <c r="A108" s="21" t="s">
        <v>81</v>
      </c>
      <c r="B108" s="23" t="s">
        <v>45</v>
      </c>
      <c r="C108" s="18" t="s">
        <v>97</v>
      </c>
      <c r="D108" s="7">
        <f>SUM(D109:D112)</f>
        <v>854343.10000000009</v>
      </c>
      <c r="E108" s="7">
        <f t="shared" ref="E108:L108" si="55">SUM(E109:E112)</f>
        <v>88703</v>
      </c>
      <c r="F108" s="41">
        <f>SUM(F109:F112)</f>
        <v>108581.7</v>
      </c>
      <c r="G108" s="7">
        <f t="shared" si="55"/>
        <v>115917.7</v>
      </c>
      <c r="H108" s="7">
        <f t="shared" si="55"/>
        <v>123284.7</v>
      </c>
      <c r="I108" s="7">
        <f t="shared" si="55"/>
        <v>104464</v>
      </c>
      <c r="J108" s="7">
        <f t="shared" si="55"/>
        <v>104464</v>
      </c>
      <c r="K108" s="7">
        <f t="shared" si="55"/>
        <v>104464</v>
      </c>
      <c r="L108" s="7">
        <f t="shared" si="55"/>
        <v>104464</v>
      </c>
      <c r="M108" s="11" t="s">
        <v>137</v>
      </c>
      <c r="N108" s="5"/>
    </row>
    <row r="109" spans="1:14" ht="15.65" x14ac:dyDescent="0.2">
      <c r="A109" s="21"/>
      <c r="B109" s="26" t="s">
        <v>11</v>
      </c>
      <c r="C109" s="16"/>
      <c r="D109" s="6">
        <f>SUM(E109:L109)</f>
        <v>0</v>
      </c>
      <c r="E109" s="6">
        <v>0</v>
      </c>
      <c r="F109" s="37">
        <v>0</v>
      </c>
      <c r="G109" s="6">
        <v>0</v>
      </c>
      <c r="H109" s="6">
        <v>0</v>
      </c>
      <c r="I109" s="37">
        <v>0</v>
      </c>
      <c r="J109" s="37">
        <v>0</v>
      </c>
      <c r="K109" s="37">
        <v>0</v>
      </c>
      <c r="L109" s="6">
        <v>0</v>
      </c>
      <c r="M109" s="11"/>
      <c r="N109" s="5"/>
    </row>
    <row r="110" spans="1:14" ht="15.65" x14ac:dyDescent="0.2">
      <c r="A110" s="21"/>
      <c r="B110" s="26" t="s">
        <v>12</v>
      </c>
      <c r="C110" s="16"/>
      <c r="D110" s="6">
        <f>SUM(E110:L110)</f>
        <v>854343.10000000009</v>
      </c>
      <c r="E110" s="41">
        <f>85158+3545</f>
        <v>88703</v>
      </c>
      <c r="F110" s="41">
        <f>104919.7+3662</f>
        <v>108581.7</v>
      </c>
      <c r="G110" s="7">
        <f>112109.7+3808</f>
        <v>115917.7</v>
      </c>
      <c r="H110" s="7">
        <f>119324.7+3960</f>
        <v>123284.7</v>
      </c>
      <c r="I110" s="7">
        <v>104464</v>
      </c>
      <c r="J110" s="7">
        <v>104464</v>
      </c>
      <c r="K110" s="7">
        <v>104464</v>
      </c>
      <c r="L110" s="7">
        <v>104464</v>
      </c>
      <c r="M110" s="11"/>
      <c r="N110" s="5"/>
    </row>
    <row r="111" spans="1:14" ht="15.65" x14ac:dyDescent="0.2">
      <c r="A111" s="21"/>
      <c r="B111" s="26" t="s">
        <v>13</v>
      </c>
      <c r="C111" s="16"/>
      <c r="D111" s="6">
        <f>SUM(E111:L111)</f>
        <v>0</v>
      </c>
      <c r="E111" s="7">
        <v>0</v>
      </c>
      <c r="F111" s="41">
        <v>0</v>
      </c>
      <c r="G111" s="7">
        <v>0</v>
      </c>
      <c r="H111" s="7">
        <v>0</v>
      </c>
      <c r="I111" s="41">
        <v>0</v>
      </c>
      <c r="J111" s="41">
        <v>0</v>
      </c>
      <c r="K111" s="41">
        <v>0</v>
      </c>
      <c r="L111" s="7">
        <v>0</v>
      </c>
      <c r="M111" s="11"/>
      <c r="N111" s="5"/>
    </row>
    <row r="112" spans="1:14" ht="15.65" x14ac:dyDescent="0.2">
      <c r="A112" s="21"/>
      <c r="B112" s="26" t="s">
        <v>33</v>
      </c>
      <c r="C112" s="16"/>
      <c r="D112" s="6">
        <f>SUM(E112:L112)</f>
        <v>0</v>
      </c>
      <c r="E112" s="6">
        <v>0</v>
      </c>
      <c r="F112" s="37">
        <v>0</v>
      </c>
      <c r="G112" s="6">
        <v>0</v>
      </c>
      <c r="H112" s="6">
        <v>0</v>
      </c>
      <c r="I112" s="37">
        <v>0</v>
      </c>
      <c r="J112" s="37">
        <v>0</v>
      </c>
      <c r="K112" s="37">
        <v>0</v>
      </c>
      <c r="L112" s="6">
        <v>0</v>
      </c>
      <c r="M112" s="11"/>
      <c r="N112" s="5"/>
    </row>
    <row r="113" spans="1:14" ht="125" x14ac:dyDescent="0.2">
      <c r="A113" s="21" t="s">
        <v>141</v>
      </c>
      <c r="B113" s="23" t="s">
        <v>142</v>
      </c>
      <c r="C113" s="18" t="s">
        <v>97</v>
      </c>
      <c r="D113" s="7">
        <f>SUM(D114:D117)</f>
        <v>682</v>
      </c>
      <c r="E113" s="7">
        <f t="shared" ref="E113:L113" si="56">SUM(E114:E117)</f>
        <v>343.4</v>
      </c>
      <c r="F113" s="41">
        <f>SUM(F114:F117)</f>
        <v>338.6</v>
      </c>
      <c r="G113" s="7">
        <f t="shared" si="56"/>
        <v>0</v>
      </c>
      <c r="H113" s="7">
        <f t="shared" si="56"/>
        <v>0</v>
      </c>
      <c r="I113" s="7">
        <f t="shared" si="56"/>
        <v>0</v>
      </c>
      <c r="J113" s="7">
        <f t="shared" si="56"/>
        <v>0</v>
      </c>
      <c r="K113" s="7">
        <f t="shared" si="56"/>
        <v>0</v>
      </c>
      <c r="L113" s="7">
        <f t="shared" si="56"/>
        <v>0</v>
      </c>
      <c r="M113" s="11"/>
      <c r="N113" s="5"/>
    </row>
    <row r="114" spans="1:14" ht="15.65" x14ac:dyDescent="0.2">
      <c r="A114" s="21"/>
      <c r="B114" s="75" t="s">
        <v>11</v>
      </c>
      <c r="C114" s="16"/>
      <c r="D114" s="6">
        <f>SUM(E114:L114)</f>
        <v>682</v>
      </c>
      <c r="E114" s="37">
        <v>343.4</v>
      </c>
      <c r="F114" s="37">
        <v>338.6</v>
      </c>
      <c r="G114" s="6">
        <v>0</v>
      </c>
      <c r="H114" s="6">
        <v>0</v>
      </c>
      <c r="I114" s="37">
        <v>0</v>
      </c>
      <c r="J114" s="37">
        <v>0</v>
      </c>
      <c r="K114" s="37">
        <v>0</v>
      </c>
      <c r="L114" s="6">
        <v>0</v>
      </c>
      <c r="M114" s="11"/>
      <c r="N114" s="5"/>
    </row>
    <row r="115" spans="1:14" ht="15.65" x14ac:dyDescent="0.2">
      <c r="A115" s="21"/>
      <c r="B115" s="75" t="s">
        <v>12</v>
      </c>
      <c r="C115" s="16"/>
      <c r="D115" s="6">
        <f>SUM(E115:L115)</f>
        <v>0</v>
      </c>
      <c r="E115" s="7">
        <v>0</v>
      </c>
      <c r="F115" s="41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11"/>
      <c r="N115" s="5"/>
    </row>
    <row r="116" spans="1:14" ht="15.65" x14ac:dyDescent="0.2">
      <c r="A116" s="21"/>
      <c r="B116" s="75" t="s">
        <v>13</v>
      </c>
      <c r="C116" s="16"/>
      <c r="D116" s="6">
        <f>SUM(E116:L116)</f>
        <v>0</v>
      </c>
      <c r="E116" s="7">
        <v>0</v>
      </c>
      <c r="F116" s="41">
        <v>0</v>
      </c>
      <c r="G116" s="7">
        <v>0</v>
      </c>
      <c r="H116" s="7">
        <v>0</v>
      </c>
      <c r="I116" s="41">
        <v>0</v>
      </c>
      <c r="J116" s="41">
        <v>0</v>
      </c>
      <c r="K116" s="41">
        <v>0</v>
      </c>
      <c r="L116" s="7">
        <v>0</v>
      </c>
      <c r="M116" s="11"/>
      <c r="N116" s="5"/>
    </row>
    <row r="117" spans="1:14" ht="15.65" x14ac:dyDescent="0.2">
      <c r="A117" s="21"/>
      <c r="B117" s="75" t="s">
        <v>33</v>
      </c>
      <c r="C117" s="16"/>
      <c r="D117" s="6">
        <f>SUM(E117:L117)</f>
        <v>0</v>
      </c>
      <c r="E117" s="6">
        <v>0</v>
      </c>
      <c r="F117" s="37">
        <v>0</v>
      </c>
      <c r="G117" s="6">
        <v>0</v>
      </c>
      <c r="H117" s="6">
        <v>0</v>
      </c>
      <c r="I117" s="37">
        <v>0</v>
      </c>
      <c r="J117" s="37">
        <v>0</v>
      </c>
      <c r="K117" s="37">
        <v>0</v>
      </c>
      <c r="L117" s="6">
        <v>0</v>
      </c>
      <c r="M117" s="11"/>
      <c r="N117" s="5"/>
    </row>
    <row r="118" spans="1:14" ht="15.65" x14ac:dyDescent="0.2">
      <c r="A118" s="21"/>
      <c r="B118" s="28"/>
      <c r="C118" s="90" t="s">
        <v>121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2"/>
      <c r="N118" s="5"/>
    </row>
    <row r="119" spans="1:14" ht="101.25" customHeight="1" x14ac:dyDescent="0.2">
      <c r="A119" s="21" t="s">
        <v>89</v>
      </c>
      <c r="B119" s="23" t="s">
        <v>46</v>
      </c>
      <c r="C119" s="18" t="s">
        <v>97</v>
      </c>
      <c r="D119" s="7">
        <f>SUM(D120:D123)</f>
        <v>177601.3</v>
      </c>
      <c r="E119" s="7">
        <f t="shared" ref="E119:L119" si="57">SUM(E120:E123)</f>
        <v>20754.5</v>
      </c>
      <c r="F119" s="41">
        <f>SUM(F120:F123)</f>
        <v>23404</v>
      </c>
      <c r="G119" s="7">
        <f>SUM(G120:G123)</f>
        <v>24040.6</v>
      </c>
      <c r="H119" s="7">
        <f t="shared" si="57"/>
        <v>25002.2</v>
      </c>
      <c r="I119" s="7">
        <f t="shared" si="57"/>
        <v>21100</v>
      </c>
      <c r="J119" s="7">
        <f t="shared" si="57"/>
        <v>21100</v>
      </c>
      <c r="K119" s="7">
        <f t="shared" si="57"/>
        <v>21100</v>
      </c>
      <c r="L119" s="7">
        <f t="shared" si="57"/>
        <v>21100</v>
      </c>
      <c r="M119" s="42" t="s">
        <v>138</v>
      </c>
      <c r="N119" s="5"/>
    </row>
    <row r="120" spans="1:14" ht="15.65" x14ac:dyDescent="0.2">
      <c r="A120" s="21"/>
      <c r="B120" s="26" t="s">
        <v>11</v>
      </c>
      <c r="C120" s="16"/>
      <c r="D120" s="6">
        <f>SUM(E120:L120)</f>
        <v>0</v>
      </c>
      <c r="E120" s="6">
        <v>0</v>
      </c>
      <c r="F120" s="37">
        <v>0</v>
      </c>
      <c r="G120" s="6">
        <v>0</v>
      </c>
      <c r="H120" s="6">
        <v>0</v>
      </c>
      <c r="I120" s="37">
        <v>0</v>
      </c>
      <c r="J120" s="37">
        <v>0</v>
      </c>
      <c r="K120" s="37">
        <v>0</v>
      </c>
      <c r="L120" s="6">
        <v>0</v>
      </c>
      <c r="M120" s="42"/>
      <c r="N120" s="5"/>
    </row>
    <row r="121" spans="1:14" ht="15.65" x14ac:dyDescent="0.2">
      <c r="A121" s="21"/>
      <c r="B121" s="26" t="s">
        <v>12</v>
      </c>
      <c r="C121" s="16"/>
      <c r="D121" s="6">
        <f>SUM(E121:L121)</f>
        <v>134</v>
      </c>
      <c r="E121" s="41">
        <v>134</v>
      </c>
      <c r="F121" s="41">
        <v>0</v>
      </c>
      <c r="G121" s="7">
        <v>0</v>
      </c>
      <c r="H121" s="7">
        <v>0</v>
      </c>
      <c r="I121" s="41">
        <v>0</v>
      </c>
      <c r="J121" s="41">
        <v>0</v>
      </c>
      <c r="K121" s="41">
        <v>0</v>
      </c>
      <c r="L121" s="7">
        <v>0</v>
      </c>
      <c r="M121" s="42"/>
      <c r="N121" s="5"/>
    </row>
    <row r="122" spans="1:14" ht="15.65" x14ac:dyDescent="0.2">
      <c r="A122" s="21"/>
      <c r="B122" s="26" t="s">
        <v>13</v>
      </c>
      <c r="C122" s="16"/>
      <c r="D122" s="6">
        <f>SUM(E122:L122)</f>
        <v>177467.3</v>
      </c>
      <c r="E122" s="41">
        <v>20620.5</v>
      </c>
      <c r="F122" s="41">
        <f>23116+288</f>
        <v>23404</v>
      </c>
      <c r="G122" s="7">
        <v>24040.6</v>
      </c>
      <c r="H122" s="7">
        <v>25002.2</v>
      </c>
      <c r="I122" s="41">
        <v>21100</v>
      </c>
      <c r="J122" s="41">
        <v>21100</v>
      </c>
      <c r="K122" s="41">
        <v>21100</v>
      </c>
      <c r="L122" s="7">
        <v>21100</v>
      </c>
      <c r="M122" s="42"/>
      <c r="N122" s="5"/>
    </row>
    <row r="123" spans="1:14" ht="15.65" x14ac:dyDescent="0.2">
      <c r="A123" s="21"/>
      <c r="B123" s="26" t="s">
        <v>33</v>
      </c>
      <c r="C123" s="16"/>
      <c r="D123" s="6">
        <f>SUM(E123:L123)</f>
        <v>0</v>
      </c>
      <c r="E123" s="6">
        <v>0</v>
      </c>
      <c r="F123" s="37">
        <v>0</v>
      </c>
      <c r="G123" s="6">
        <v>0</v>
      </c>
      <c r="H123" s="6">
        <v>0</v>
      </c>
      <c r="I123" s="37">
        <v>0</v>
      </c>
      <c r="J123" s="37">
        <v>0</v>
      </c>
      <c r="K123" s="37">
        <v>0</v>
      </c>
      <c r="L123" s="6">
        <v>0</v>
      </c>
      <c r="M123" s="42"/>
      <c r="N123" s="5"/>
    </row>
    <row r="124" spans="1:14" ht="95.1" x14ac:dyDescent="0.2">
      <c r="A124" s="21" t="s">
        <v>143</v>
      </c>
      <c r="B124" s="80" t="s">
        <v>144</v>
      </c>
      <c r="C124" s="18" t="s">
        <v>97</v>
      </c>
      <c r="D124" s="7">
        <f>SUM(D125:D128)</f>
        <v>3105.7669999999998</v>
      </c>
      <c r="E124" s="7">
        <f t="shared" ref="E124:L124" si="58">SUM(E125:E128)</f>
        <v>2595.4669999999996</v>
      </c>
      <c r="F124" s="41">
        <f>SUM(F125:F128)</f>
        <v>510.29999999999995</v>
      </c>
      <c r="G124" s="7">
        <f t="shared" si="58"/>
        <v>0</v>
      </c>
      <c r="H124" s="7">
        <f t="shared" si="58"/>
        <v>0</v>
      </c>
      <c r="I124" s="7">
        <f t="shared" si="58"/>
        <v>0</v>
      </c>
      <c r="J124" s="7">
        <f t="shared" si="58"/>
        <v>0</v>
      </c>
      <c r="K124" s="7">
        <f t="shared" si="58"/>
        <v>0</v>
      </c>
      <c r="L124" s="7">
        <f t="shared" si="58"/>
        <v>0</v>
      </c>
      <c r="M124" s="76"/>
      <c r="N124" s="5"/>
    </row>
    <row r="125" spans="1:14" ht="15.65" x14ac:dyDescent="0.2">
      <c r="A125" s="21"/>
      <c r="B125" s="75" t="s">
        <v>11</v>
      </c>
      <c r="C125" s="16"/>
      <c r="D125" s="6">
        <f>SUM(E125:L125)</f>
        <v>0</v>
      </c>
      <c r="E125" s="6">
        <v>0</v>
      </c>
      <c r="F125" s="37">
        <v>0</v>
      </c>
      <c r="G125" s="6">
        <v>0</v>
      </c>
      <c r="H125" s="6">
        <v>0</v>
      </c>
      <c r="I125" s="37">
        <v>0</v>
      </c>
      <c r="J125" s="37">
        <v>0</v>
      </c>
      <c r="K125" s="37">
        <v>0</v>
      </c>
      <c r="L125" s="6">
        <v>0</v>
      </c>
      <c r="M125" s="76"/>
      <c r="N125" s="5"/>
    </row>
    <row r="126" spans="1:14" ht="15.65" x14ac:dyDescent="0.2">
      <c r="A126" s="21"/>
      <c r="B126" s="75" t="s">
        <v>12</v>
      </c>
      <c r="C126" s="16"/>
      <c r="D126" s="6">
        <f>SUM(E126:L126)</f>
        <v>1620</v>
      </c>
      <c r="E126" s="41">
        <v>1339.3</v>
      </c>
      <c r="F126" s="41">
        <v>280.7</v>
      </c>
      <c r="G126" s="7">
        <v>0</v>
      </c>
      <c r="H126" s="7">
        <v>0</v>
      </c>
      <c r="I126" s="41">
        <v>0</v>
      </c>
      <c r="J126" s="41">
        <v>0</v>
      </c>
      <c r="K126" s="41">
        <v>0</v>
      </c>
      <c r="L126" s="7">
        <v>0</v>
      </c>
      <c r="M126" s="76"/>
      <c r="N126" s="5"/>
    </row>
    <row r="127" spans="1:14" ht="15.65" x14ac:dyDescent="0.2">
      <c r="A127" s="21"/>
      <c r="B127" s="75" t="s">
        <v>13</v>
      </c>
      <c r="C127" s="16"/>
      <c r="D127" s="6">
        <f>SUM(E127:L127)</f>
        <v>1485.7669999999998</v>
      </c>
      <c r="E127" s="41">
        <v>1256.1669999999999</v>
      </c>
      <c r="F127" s="41">
        <v>229.6</v>
      </c>
      <c r="G127" s="7">
        <v>0</v>
      </c>
      <c r="H127" s="7">
        <v>0</v>
      </c>
      <c r="I127" s="41">
        <v>0</v>
      </c>
      <c r="J127" s="41">
        <v>0</v>
      </c>
      <c r="K127" s="41">
        <v>0</v>
      </c>
      <c r="L127" s="7">
        <v>0</v>
      </c>
      <c r="M127" s="76"/>
      <c r="N127" s="5"/>
    </row>
    <row r="128" spans="1:14" ht="15.65" x14ac:dyDescent="0.2">
      <c r="A128" s="21"/>
      <c r="B128" s="75" t="s">
        <v>33</v>
      </c>
      <c r="C128" s="16"/>
      <c r="D128" s="6">
        <f>SUM(E128:L128)</f>
        <v>0</v>
      </c>
      <c r="E128" s="6">
        <v>0</v>
      </c>
      <c r="F128" s="37">
        <v>0</v>
      </c>
      <c r="G128" s="6">
        <v>0</v>
      </c>
      <c r="H128" s="6">
        <v>0</v>
      </c>
      <c r="I128" s="37">
        <v>0</v>
      </c>
      <c r="J128" s="37">
        <v>0</v>
      </c>
      <c r="K128" s="37">
        <v>0</v>
      </c>
      <c r="L128" s="6">
        <v>0</v>
      </c>
      <c r="M128" s="76"/>
      <c r="N128" s="5"/>
    </row>
    <row r="129" spans="1:14" ht="149.94999999999999" customHeight="1" x14ac:dyDescent="0.2">
      <c r="A129" s="21" t="s">
        <v>149</v>
      </c>
      <c r="B129" s="64" t="s">
        <v>150</v>
      </c>
      <c r="C129" s="87" t="s">
        <v>97</v>
      </c>
      <c r="D129" s="41">
        <f t="shared" ref="D129:L129" si="59">SUM(D130:D133)</f>
        <v>0</v>
      </c>
      <c r="E129" s="41">
        <f t="shared" si="59"/>
        <v>0</v>
      </c>
      <c r="F129" s="41">
        <f t="shared" si="59"/>
        <v>0</v>
      </c>
      <c r="G129" s="41">
        <f t="shared" si="59"/>
        <v>0</v>
      </c>
      <c r="H129" s="41">
        <f t="shared" si="59"/>
        <v>0</v>
      </c>
      <c r="I129" s="41">
        <f t="shared" si="59"/>
        <v>0</v>
      </c>
      <c r="J129" s="41">
        <f t="shared" si="59"/>
        <v>0</v>
      </c>
      <c r="K129" s="41">
        <f t="shared" si="59"/>
        <v>0</v>
      </c>
      <c r="L129" s="41">
        <f t="shared" si="59"/>
        <v>0</v>
      </c>
      <c r="M129" s="76"/>
      <c r="N129" s="5"/>
    </row>
    <row r="130" spans="1:14" ht="15.65" x14ac:dyDescent="0.2">
      <c r="A130" s="21"/>
      <c r="B130" s="72" t="s">
        <v>11</v>
      </c>
      <c r="C130" s="67"/>
      <c r="D130" s="37">
        <f>SUM(E130:L130)</f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76"/>
      <c r="N130" s="5"/>
    </row>
    <row r="131" spans="1:14" ht="15.65" x14ac:dyDescent="0.2">
      <c r="A131" s="21"/>
      <c r="B131" s="72" t="s">
        <v>12</v>
      </c>
      <c r="C131" s="67"/>
      <c r="D131" s="37">
        <f>SUM(E131:L131)</f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76"/>
      <c r="N131" s="5"/>
    </row>
    <row r="132" spans="1:14" ht="15.65" x14ac:dyDescent="0.2">
      <c r="A132" s="21"/>
      <c r="B132" s="72" t="s">
        <v>13</v>
      </c>
      <c r="C132" s="67"/>
      <c r="D132" s="37">
        <f>SUM(E132:L132)</f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76"/>
      <c r="N132" s="5"/>
    </row>
    <row r="133" spans="1:14" ht="15.65" x14ac:dyDescent="0.2">
      <c r="A133" s="21"/>
      <c r="B133" s="72" t="s">
        <v>33</v>
      </c>
      <c r="C133" s="67"/>
      <c r="D133" s="37">
        <f>SUM(E133:L133)</f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76"/>
      <c r="N133" s="5"/>
    </row>
    <row r="134" spans="1:14" ht="95.1" x14ac:dyDescent="0.2">
      <c r="A134" s="21"/>
      <c r="B134" s="85" t="s">
        <v>160</v>
      </c>
      <c r="C134" s="18" t="s">
        <v>97</v>
      </c>
      <c r="D134" s="7">
        <f>SUM(D135:D138)</f>
        <v>20622.5</v>
      </c>
      <c r="E134" s="7">
        <f>SUM(E135:E138)</f>
        <v>0</v>
      </c>
      <c r="F134" s="41">
        <f>SUM(F135:F138)</f>
        <v>7622.2999999999993</v>
      </c>
      <c r="G134" s="7">
        <f t="shared" ref="G134:L134" si="60">SUM(G135:G138)</f>
        <v>6533.8</v>
      </c>
      <c r="H134" s="7">
        <f t="shared" si="60"/>
        <v>6466.4</v>
      </c>
      <c r="I134" s="7">
        <f t="shared" si="60"/>
        <v>0</v>
      </c>
      <c r="J134" s="7">
        <f t="shared" si="60"/>
        <v>0</v>
      </c>
      <c r="K134" s="7">
        <f t="shared" si="60"/>
        <v>0</v>
      </c>
      <c r="L134" s="7">
        <f t="shared" si="60"/>
        <v>0</v>
      </c>
      <c r="M134" s="76"/>
      <c r="N134" s="5"/>
    </row>
    <row r="135" spans="1:14" ht="15.65" x14ac:dyDescent="0.2">
      <c r="A135" s="21"/>
      <c r="B135" s="85" t="s">
        <v>11</v>
      </c>
      <c r="C135" s="16"/>
      <c r="D135" s="6">
        <f>SUM(E135:L135)</f>
        <v>19477.599999999999</v>
      </c>
      <c r="E135" s="6">
        <v>0</v>
      </c>
      <c r="F135" s="37">
        <v>6477.4</v>
      </c>
      <c r="G135" s="6">
        <v>6533.8</v>
      </c>
      <c r="H135" s="6">
        <v>6466.4</v>
      </c>
      <c r="I135" s="37">
        <v>0</v>
      </c>
      <c r="J135" s="37">
        <v>0</v>
      </c>
      <c r="K135" s="37">
        <v>0</v>
      </c>
      <c r="L135" s="6">
        <v>0</v>
      </c>
      <c r="M135" s="76"/>
      <c r="N135" s="5"/>
    </row>
    <row r="136" spans="1:14" ht="15.65" x14ac:dyDescent="0.2">
      <c r="A136" s="21"/>
      <c r="B136" s="85" t="s">
        <v>12</v>
      </c>
      <c r="C136" s="16"/>
      <c r="D136" s="6">
        <f>SUM(E136:L136)</f>
        <v>513.70000000000005</v>
      </c>
      <c r="E136" s="6">
        <v>0</v>
      </c>
      <c r="F136" s="37">
        <v>513.70000000000005</v>
      </c>
      <c r="G136" s="6">
        <v>0</v>
      </c>
      <c r="H136" s="6">
        <v>0</v>
      </c>
      <c r="I136" s="37">
        <v>0</v>
      </c>
      <c r="J136" s="37">
        <v>0</v>
      </c>
      <c r="K136" s="37">
        <v>0</v>
      </c>
      <c r="L136" s="6">
        <v>0</v>
      </c>
      <c r="M136" s="76"/>
      <c r="N136" s="5"/>
    </row>
    <row r="137" spans="1:14" ht="15.65" x14ac:dyDescent="0.2">
      <c r="A137" s="21"/>
      <c r="B137" s="85" t="s">
        <v>13</v>
      </c>
      <c r="C137" s="16"/>
      <c r="D137" s="6">
        <f>SUM(E137:L137)</f>
        <v>631.20000000000005</v>
      </c>
      <c r="E137" s="6">
        <v>0</v>
      </c>
      <c r="F137" s="37">
        <v>631.20000000000005</v>
      </c>
      <c r="G137" s="6">
        <v>0</v>
      </c>
      <c r="H137" s="6">
        <v>0</v>
      </c>
      <c r="I137" s="37">
        <v>0</v>
      </c>
      <c r="J137" s="37">
        <v>0</v>
      </c>
      <c r="K137" s="37">
        <v>0</v>
      </c>
      <c r="L137" s="6">
        <v>0</v>
      </c>
      <c r="M137" s="76"/>
      <c r="N137" s="5"/>
    </row>
    <row r="138" spans="1:14" ht="15.65" x14ac:dyDescent="0.2">
      <c r="A138" s="21"/>
      <c r="B138" s="85" t="s">
        <v>33</v>
      </c>
      <c r="C138" s="16"/>
      <c r="D138" s="6">
        <f>SUM(E138:L138)</f>
        <v>0</v>
      </c>
      <c r="E138" s="6">
        <v>0</v>
      </c>
      <c r="F138" s="37">
        <v>0</v>
      </c>
      <c r="G138" s="6">
        <v>0</v>
      </c>
      <c r="H138" s="6">
        <v>0</v>
      </c>
      <c r="I138" s="37">
        <v>0</v>
      </c>
      <c r="J138" s="37">
        <v>0</v>
      </c>
      <c r="K138" s="37">
        <v>0</v>
      </c>
      <c r="L138" s="6">
        <v>0</v>
      </c>
      <c r="M138" s="76"/>
      <c r="N138" s="5"/>
    </row>
    <row r="139" spans="1:14" ht="95.1" x14ac:dyDescent="0.2">
      <c r="A139" s="21" t="s">
        <v>153</v>
      </c>
      <c r="B139" s="79" t="s">
        <v>154</v>
      </c>
      <c r="C139" s="18" t="s">
        <v>97</v>
      </c>
      <c r="D139" s="7">
        <f>SUM(D140:D143)</f>
        <v>0</v>
      </c>
      <c r="E139" s="7">
        <f t="shared" ref="E139:L139" si="61">SUM(E140:E143)</f>
        <v>0</v>
      </c>
      <c r="F139" s="41">
        <f>SUM(F140:F143)</f>
        <v>0</v>
      </c>
      <c r="G139" s="7">
        <f t="shared" si="61"/>
        <v>0</v>
      </c>
      <c r="H139" s="7">
        <f t="shared" si="61"/>
        <v>0</v>
      </c>
      <c r="I139" s="7">
        <f t="shared" si="61"/>
        <v>0</v>
      </c>
      <c r="J139" s="7">
        <f t="shared" si="61"/>
        <v>0</v>
      </c>
      <c r="K139" s="7">
        <f t="shared" si="61"/>
        <v>0</v>
      </c>
      <c r="L139" s="7">
        <f t="shared" si="61"/>
        <v>0</v>
      </c>
      <c r="M139" s="76"/>
      <c r="N139" s="5"/>
    </row>
    <row r="140" spans="1:14" ht="15.65" x14ac:dyDescent="0.2">
      <c r="A140" s="21"/>
      <c r="B140" s="78" t="s">
        <v>11</v>
      </c>
      <c r="C140" s="16"/>
      <c r="D140" s="6">
        <f>SUM(E140:L140)</f>
        <v>0</v>
      </c>
      <c r="E140" s="6">
        <v>0</v>
      </c>
      <c r="F140" s="37">
        <v>0</v>
      </c>
      <c r="G140" s="6">
        <v>0</v>
      </c>
      <c r="H140" s="6">
        <v>0</v>
      </c>
      <c r="I140" s="37">
        <v>0</v>
      </c>
      <c r="J140" s="37">
        <v>0</v>
      </c>
      <c r="K140" s="37">
        <v>0</v>
      </c>
      <c r="L140" s="6">
        <v>0</v>
      </c>
      <c r="M140" s="76"/>
      <c r="N140" s="5"/>
    </row>
    <row r="141" spans="1:14" ht="15.65" x14ac:dyDescent="0.2">
      <c r="A141" s="21"/>
      <c r="B141" s="78" t="s">
        <v>12</v>
      </c>
      <c r="C141" s="16"/>
      <c r="D141" s="6">
        <f>SUM(E141:L141)</f>
        <v>0</v>
      </c>
      <c r="E141" s="7">
        <v>0</v>
      </c>
      <c r="F141" s="41">
        <v>0</v>
      </c>
      <c r="G141" s="7">
        <v>0</v>
      </c>
      <c r="H141" s="7">
        <v>0</v>
      </c>
      <c r="I141" s="41">
        <v>0</v>
      </c>
      <c r="J141" s="41">
        <v>0</v>
      </c>
      <c r="K141" s="41">
        <v>0</v>
      </c>
      <c r="L141" s="7">
        <v>0</v>
      </c>
      <c r="M141" s="76"/>
      <c r="N141" s="5"/>
    </row>
    <row r="142" spans="1:14" ht="15.65" x14ac:dyDescent="0.2">
      <c r="A142" s="21"/>
      <c r="B142" s="78" t="s">
        <v>13</v>
      </c>
      <c r="C142" s="16"/>
      <c r="D142" s="6">
        <f>SUM(E142:L142)</f>
        <v>0</v>
      </c>
      <c r="E142" s="7">
        <v>0</v>
      </c>
      <c r="F142" s="41">
        <v>0</v>
      </c>
      <c r="G142" s="7">
        <v>0</v>
      </c>
      <c r="H142" s="7">
        <v>0</v>
      </c>
      <c r="I142" s="41">
        <v>0</v>
      </c>
      <c r="J142" s="41">
        <v>0</v>
      </c>
      <c r="K142" s="41">
        <v>0</v>
      </c>
      <c r="L142" s="7">
        <v>0</v>
      </c>
      <c r="M142" s="76"/>
      <c r="N142" s="5"/>
    </row>
    <row r="143" spans="1:14" ht="15.65" x14ac:dyDescent="0.2">
      <c r="A143" s="21"/>
      <c r="B143" s="78" t="s">
        <v>33</v>
      </c>
      <c r="C143" s="16"/>
      <c r="D143" s="6">
        <f>SUM(E143:L143)</f>
        <v>0</v>
      </c>
      <c r="E143" s="6">
        <v>0</v>
      </c>
      <c r="F143" s="37">
        <v>0</v>
      </c>
      <c r="G143" s="6">
        <v>0</v>
      </c>
      <c r="H143" s="6">
        <v>0</v>
      </c>
      <c r="I143" s="37">
        <v>0</v>
      </c>
      <c r="J143" s="37">
        <v>0</v>
      </c>
      <c r="K143" s="37">
        <v>0</v>
      </c>
      <c r="L143" s="6">
        <v>0</v>
      </c>
      <c r="M143" s="76"/>
      <c r="N143" s="5"/>
    </row>
    <row r="144" spans="1:14" ht="15.65" x14ac:dyDescent="0.25">
      <c r="A144" s="21"/>
      <c r="B144" s="26"/>
      <c r="C144" s="93" t="s">
        <v>122</v>
      </c>
      <c r="D144" s="94"/>
      <c r="E144" s="94"/>
      <c r="F144" s="94"/>
      <c r="G144" s="94"/>
      <c r="H144" s="94"/>
      <c r="I144" s="94"/>
      <c r="J144" s="94"/>
      <c r="K144" s="94"/>
      <c r="L144" s="94"/>
      <c r="M144" s="95"/>
      <c r="N144" s="5"/>
    </row>
    <row r="145" spans="1:14" ht="156.25" x14ac:dyDescent="0.2">
      <c r="A145" s="21" t="s">
        <v>88</v>
      </c>
      <c r="B145" s="64" t="s">
        <v>47</v>
      </c>
      <c r="C145" s="18" t="s">
        <v>97</v>
      </c>
      <c r="D145" s="7">
        <f>SUM(D146:D149)</f>
        <v>6869.7376700000004</v>
      </c>
      <c r="E145" s="7">
        <f t="shared" ref="E145:L145" si="62">SUM(E146:E149)</f>
        <v>309.93767000000003</v>
      </c>
      <c r="F145" s="41">
        <f>SUM(F146:F149)</f>
        <v>6559.8</v>
      </c>
      <c r="G145" s="7">
        <f t="shared" si="62"/>
        <v>0</v>
      </c>
      <c r="H145" s="7">
        <f t="shared" si="62"/>
        <v>0</v>
      </c>
      <c r="I145" s="37">
        <f t="shared" si="62"/>
        <v>0</v>
      </c>
      <c r="J145" s="41">
        <f t="shared" si="62"/>
        <v>0</v>
      </c>
      <c r="K145" s="41">
        <f t="shared" si="62"/>
        <v>0</v>
      </c>
      <c r="L145" s="7">
        <f t="shared" si="62"/>
        <v>0</v>
      </c>
      <c r="M145" s="11" t="s">
        <v>105</v>
      </c>
      <c r="N145" s="5"/>
    </row>
    <row r="146" spans="1:14" ht="15.65" x14ac:dyDescent="0.2">
      <c r="A146" s="21"/>
      <c r="B146" s="26" t="s">
        <v>11</v>
      </c>
      <c r="C146" s="16"/>
      <c r="D146" s="6">
        <f>SUM(E146:L146)</f>
        <v>0</v>
      </c>
      <c r="E146" s="6">
        <v>0</v>
      </c>
      <c r="F146" s="37">
        <v>0</v>
      </c>
      <c r="G146" s="6">
        <v>0</v>
      </c>
      <c r="H146" s="6">
        <v>0</v>
      </c>
      <c r="I146" s="37">
        <v>0</v>
      </c>
      <c r="J146" s="37">
        <v>0</v>
      </c>
      <c r="K146" s="37">
        <v>0</v>
      </c>
      <c r="L146" s="6">
        <v>0</v>
      </c>
      <c r="M146" s="11"/>
      <c r="N146" s="5"/>
    </row>
    <row r="147" spans="1:14" ht="15.65" x14ac:dyDescent="0.2">
      <c r="A147" s="21"/>
      <c r="B147" s="26" t="s">
        <v>12</v>
      </c>
      <c r="C147" s="16"/>
      <c r="D147" s="6">
        <f>SUM(E147:L147)</f>
        <v>0</v>
      </c>
      <c r="E147" s="6">
        <v>0</v>
      </c>
      <c r="F147" s="37">
        <v>0</v>
      </c>
      <c r="G147" s="6">
        <v>0</v>
      </c>
      <c r="H147" s="6">
        <v>0</v>
      </c>
      <c r="I147" s="37">
        <v>0</v>
      </c>
      <c r="J147" s="37">
        <v>0</v>
      </c>
      <c r="K147" s="37">
        <v>0</v>
      </c>
      <c r="L147" s="6">
        <v>0</v>
      </c>
      <c r="M147" s="11"/>
      <c r="N147" s="5"/>
    </row>
    <row r="148" spans="1:14" ht="15.65" x14ac:dyDescent="0.2">
      <c r="A148" s="21"/>
      <c r="B148" s="26" t="s">
        <v>13</v>
      </c>
      <c r="C148" s="16"/>
      <c r="D148" s="6">
        <f>SUM(E148:L148)</f>
        <v>6869.7376700000004</v>
      </c>
      <c r="E148" s="41">
        <f>244.76667+65.171</f>
        <v>309.93767000000003</v>
      </c>
      <c r="F148" s="41">
        <v>6559.8</v>
      </c>
      <c r="G148" s="41">
        <v>0</v>
      </c>
      <c r="H148" s="6">
        <v>0</v>
      </c>
      <c r="I148" s="37">
        <v>0</v>
      </c>
      <c r="J148" s="37">
        <v>0</v>
      </c>
      <c r="K148" s="37">
        <v>0</v>
      </c>
      <c r="L148" s="7">
        <v>0</v>
      </c>
      <c r="M148" s="11"/>
      <c r="N148" s="5"/>
    </row>
    <row r="149" spans="1:14" ht="15.65" x14ac:dyDescent="0.2">
      <c r="A149" s="21"/>
      <c r="B149" s="26" t="s">
        <v>33</v>
      </c>
      <c r="C149" s="16"/>
      <c r="D149" s="6">
        <f>SUM(E149:L149)</f>
        <v>0</v>
      </c>
      <c r="E149" s="6">
        <v>0</v>
      </c>
      <c r="F149" s="37">
        <v>0</v>
      </c>
      <c r="G149" s="6">
        <v>0</v>
      </c>
      <c r="H149" s="6">
        <v>0</v>
      </c>
      <c r="I149" s="37">
        <v>0</v>
      </c>
      <c r="J149" s="37">
        <v>0</v>
      </c>
      <c r="K149" s="37">
        <v>0</v>
      </c>
      <c r="L149" s="6">
        <v>0</v>
      </c>
      <c r="M149" s="11"/>
      <c r="N149" s="5"/>
    </row>
    <row r="150" spans="1:14" ht="109.4" x14ac:dyDescent="0.2">
      <c r="A150" s="21" t="s">
        <v>113</v>
      </c>
      <c r="B150" s="64" t="s">
        <v>50</v>
      </c>
      <c r="C150" s="18" t="s">
        <v>97</v>
      </c>
      <c r="D150" s="6">
        <f>SUM(D151:D154)</f>
        <v>21992.800000000003</v>
      </c>
      <c r="E150" s="6">
        <f>SUM(E151:E154)</f>
        <v>2120</v>
      </c>
      <c r="F150" s="37">
        <f>SUM(F151:F154)</f>
        <v>2660</v>
      </c>
      <c r="G150" s="6">
        <f t="shared" ref="G150:L150" si="63">SUM(G151:G154)</f>
        <v>3400</v>
      </c>
      <c r="H150" s="6">
        <f t="shared" si="63"/>
        <v>2600</v>
      </c>
      <c r="I150" s="37">
        <f t="shared" si="63"/>
        <v>2803.2</v>
      </c>
      <c r="J150" s="37">
        <f t="shared" si="63"/>
        <v>2803.2</v>
      </c>
      <c r="K150" s="37">
        <f>SUM(K151:K154)</f>
        <v>2803.2</v>
      </c>
      <c r="L150" s="6">
        <f t="shared" si="63"/>
        <v>2803.2</v>
      </c>
      <c r="M150" s="11"/>
      <c r="N150" s="5"/>
    </row>
    <row r="151" spans="1:14" ht="19.55" customHeight="1" x14ac:dyDescent="0.2">
      <c r="A151" s="21"/>
      <c r="B151" s="26" t="s">
        <v>11</v>
      </c>
      <c r="C151" s="16"/>
      <c r="D151" s="6">
        <f>SUM(E151:L151)</f>
        <v>0</v>
      </c>
      <c r="E151" s="6">
        <v>0</v>
      </c>
      <c r="F151" s="37">
        <v>0</v>
      </c>
      <c r="G151" s="6">
        <v>0</v>
      </c>
      <c r="H151" s="6">
        <v>0</v>
      </c>
      <c r="I151" s="37">
        <v>0</v>
      </c>
      <c r="J151" s="37">
        <v>0</v>
      </c>
      <c r="K151" s="37">
        <v>0</v>
      </c>
      <c r="L151" s="6">
        <v>0</v>
      </c>
      <c r="M151" s="11"/>
      <c r="N151" s="5"/>
    </row>
    <row r="152" spans="1:14" ht="15.65" x14ac:dyDescent="0.2">
      <c r="A152" s="21"/>
      <c r="B152" s="26" t="s">
        <v>12</v>
      </c>
      <c r="C152" s="16"/>
      <c r="D152" s="6">
        <f>SUM(E152:L152)</f>
        <v>0</v>
      </c>
      <c r="E152" s="6">
        <v>0</v>
      </c>
      <c r="F152" s="37">
        <v>0</v>
      </c>
      <c r="G152" s="6">
        <v>0</v>
      </c>
      <c r="H152" s="6">
        <v>0</v>
      </c>
      <c r="I152" s="37">
        <v>0</v>
      </c>
      <c r="J152" s="37">
        <v>0</v>
      </c>
      <c r="K152" s="37">
        <v>0</v>
      </c>
      <c r="L152" s="6">
        <v>0</v>
      </c>
      <c r="M152" s="11"/>
      <c r="N152" s="5"/>
    </row>
    <row r="153" spans="1:14" ht="15.65" x14ac:dyDescent="0.2">
      <c r="A153" s="21"/>
      <c r="B153" s="26" t="s">
        <v>13</v>
      </c>
      <c r="C153" s="16"/>
      <c r="D153" s="6">
        <f>SUM(E153:L153)</f>
        <v>21992.800000000003</v>
      </c>
      <c r="E153" s="37">
        <v>2120</v>
      </c>
      <c r="F153" s="37">
        <v>2660</v>
      </c>
      <c r="G153" s="6">
        <v>3400</v>
      </c>
      <c r="H153" s="6">
        <v>2600</v>
      </c>
      <c r="I153" s="6">
        <v>2803.2</v>
      </c>
      <c r="J153" s="6">
        <v>2803.2</v>
      </c>
      <c r="K153" s="6">
        <v>2803.2</v>
      </c>
      <c r="L153" s="6">
        <v>2803.2</v>
      </c>
      <c r="M153" s="42"/>
      <c r="N153" s="5"/>
    </row>
    <row r="154" spans="1:14" ht="15.65" x14ac:dyDescent="0.2">
      <c r="A154" s="21"/>
      <c r="B154" s="26" t="s">
        <v>33</v>
      </c>
      <c r="C154" s="16"/>
      <c r="D154" s="6">
        <f>SUM(E154:L154)</f>
        <v>0</v>
      </c>
      <c r="E154" s="6">
        <v>0</v>
      </c>
      <c r="F154" s="37">
        <v>0</v>
      </c>
      <c r="G154" s="6">
        <v>0</v>
      </c>
      <c r="H154" s="6">
        <v>0</v>
      </c>
      <c r="I154" s="37">
        <v>0</v>
      </c>
      <c r="J154" s="37">
        <v>0</v>
      </c>
      <c r="K154" s="37">
        <v>0</v>
      </c>
      <c r="L154" s="6">
        <v>0</v>
      </c>
      <c r="M154" s="11"/>
      <c r="N154" s="5"/>
    </row>
    <row r="155" spans="1:14" ht="15.65" x14ac:dyDescent="0.25">
      <c r="A155" s="21"/>
      <c r="B155" s="26"/>
      <c r="C155" s="96" t="s">
        <v>123</v>
      </c>
      <c r="D155" s="97"/>
      <c r="E155" s="97"/>
      <c r="F155" s="97"/>
      <c r="G155" s="97"/>
      <c r="H155" s="97"/>
      <c r="I155" s="97"/>
      <c r="J155" s="97"/>
      <c r="K155" s="97"/>
      <c r="L155" s="97"/>
      <c r="M155" s="98"/>
      <c r="N155" s="5"/>
    </row>
    <row r="156" spans="1:14" ht="95.1" x14ac:dyDescent="0.2">
      <c r="A156" s="21" t="s">
        <v>145</v>
      </c>
      <c r="B156" s="63" t="s">
        <v>48</v>
      </c>
      <c r="C156" s="18" t="s">
        <v>97</v>
      </c>
      <c r="D156" s="6">
        <f>D157+D158+D159+D160</f>
        <v>0</v>
      </c>
      <c r="E156" s="6">
        <f>SUM(E157+E158+E159+E160)</f>
        <v>0</v>
      </c>
      <c r="F156" s="37">
        <f>SUM(F157+F158+F159+F160)</f>
        <v>0</v>
      </c>
      <c r="G156" s="6">
        <f>SUM(G157+G158+G159+G160)</f>
        <v>0</v>
      </c>
      <c r="H156" s="6">
        <f>SUM(H157+H158+H159+H160)</f>
        <v>0</v>
      </c>
      <c r="I156" s="6">
        <f>SUM(I157+I158+I159+I160)</f>
        <v>0</v>
      </c>
      <c r="J156" s="6">
        <f t="shared" ref="J156:L156" si="64">SUM(J157+J158+J159+J160)</f>
        <v>0</v>
      </c>
      <c r="K156" s="6">
        <f t="shared" si="64"/>
        <v>0</v>
      </c>
      <c r="L156" s="6">
        <f t="shared" si="64"/>
        <v>0</v>
      </c>
      <c r="M156" s="19" t="s">
        <v>106</v>
      </c>
      <c r="N156" s="5"/>
    </row>
    <row r="157" spans="1:14" ht="15.65" x14ac:dyDescent="0.2">
      <c r="A157" s="21"/>
      <c r="B157" s="26" t="s">
        <v>11</v>
      </c>
      <c r="C157" s="16"/>
      <c r="D157" s="6">
        <f>SUM(E157:L157)</f>
        <v>0</v>
      </c>
      <c r="E157" s="6">
        <v>0</v>
      </c>
      <c r="F157" s="37">
        <v>0</v>
      </c>
      <c r="G157" s="6">
        <v>0</v>
      </c>
      <c r="H157" s="6">
        <v>0</v>
      </c>
      <c r="I157" s="37">
        <v>0</v>
      </c>
      <c r="J157" s="37">
        <v>0</v>
      </c>
      <c r="K157" s="37">
        <v>0</v>
      </c>
      <c r="L157" s="6">
        <v>0</v>
      </c>
      <c r="M157" s="11"/>
      <c r="N157" s="5"/>
    </row>
    <row r="158" spans="1:14" ht="15.65" x14ac:dyDescent="0.2">
      <c r="A158" s="21"/>
      <c r="B158" s="26" t="s">
        <v>12</v>
      </c>
      <c r="C158" s="16"/>
      <c r="D158" s="6">
        <f>SUM(E158:L158)</f>
        <v>0</v>
      </c>
      <c r="E158" s="6">
        <v>0</v>
      </c>
      <c r="F158" s="37">
        <v>0</v>
      </c>
      <c r="G158" s="6">
        <v>0</v>
      </c>
      <c r="H158" s="6">
        <v>0</v>
      </c>
      <c r="I158" s="37">
        <v>0</v>
      </c>
      <c r="J158" s="37">
        <v>0</v>
      </c>
      <c r="K158" s="37">
        <v>0</v>
      </c>
      <c r="L158" s="6">
        <v>0</v>
      </c>
      <c r="M158" s="11"/>
      <c r="N158" s="5"/>
    </row>
    <row r="159" spans="1:14" ht="15.65" x14ac:dyDescent="0.2">
      <c r="A159" s="21"/>
      <c r="B159" s="26" t="s">
        <v>13</v>
      </c>
      <c r="C159" s="16"/>
      <c r="D159" s="6">
        <f>SUM(E159:L159)</f>
        <v>0</v>
      </c>
      <c r="E159" s="6">
        <v>0</v>
      </c>
      <c r="F159" s="37">
        <v>0</v>
      </c>
      <c r="G159" s="6">
        <v>0</v>
      </c>
      <c r="H159" s="6">
        <v>0</v>
      </c>
      <c r="I159" s="6">
        <v>0</v>
      </c>
      <c r="J159" s="6">
        <v>0</v>
      </c>
      <c r="K159" s="37">
        <v>0</v>
      </c>
      <c r="L159" s="6">
        <v>0</v>
      </c>
      <c r="M159" s="11"/>
      <c r="N159" s="5"/>
    </row>
    <row r="160" spans="1:14" ht="15.65" x14ac:dyDescent="0.2">
      <c r="A160" s="21"/>
      <c r="B160" s="26" t="s">
        <v>33</v>
      </c>
      <c r="C160" s="16"/>
      <c r="D160" s="6">
        <f>SUM(E160:L160)</f>
        <v>0</v>
      </c>
      <c r="E160" s="6">
        <v>0</v>
      </c>
      <c r="F160" s="37">
        <v>0</v>
      </c>
      <c r="G160" s="6">
        <v>0</v>
      </c>
      <c r="H160" s="6">
        <v>0</v>
      </c>
      <c r="I160" s="37">
        <v>0</v>
      </c>
      <c r="J160" s="37">
        <v>0</v>
      </c>
      <c r="K160" s="37">
        <v>0</v>
      </c>
      <c r="L160" s="6">
        <v>0</v>
      </c>
      <c r="M160" s="11"/>
      <c r="N160" s="5"/>
    </row>
    <row r="161" spans="1:14" ht="94.75" customHeight="1" x14ac:dyDescent="0.2">
      <c r="A161" s="21" t="s">
        <v>146</v>
      </c>
      <c r="B161" s="4" t="s">
        <v>147</v>
      </c>
      <c r="C161" s="18" t="s">
        <v>97</v>
      </c>
      <c r="D161" s="7">
        <f>SUM(D162:D165)</f>
        <v>3000</v>
      </c>
      <c r="E161" s="7">
        <f t="shared" ref="E161:L161" si="65">SUM(E162:E165)</f>
        <v>3000</v>
      </c>
      <c r="F161" s="41">
        <f>SUM(F162:F165)</f>
        <v>0</v>
      </c>
      <c r="G161" s="7">
        <f t="shared" si="65"/>
        <v>0</v>
      </c>
      <c r="H161" s="7">
        <f t="shared" si="65"/>
        <v>0</v>
      </c>
      <c r="I161" s="7">
        <f t="shared" si="65"/>
        <v>0</v>
      </c>
      <c r="J161" s="7">
        <f t="shared" si="65"/>
        <v>0</v>
      </c>
      <c r="K161" s="7">
        <f t="shared" si="65"/>
        <v>0</v>
      </c>
      <c r="L161" s="7">
        <f t="shared" si="65"/>
        <v>0</v>
      </c>
      <c r="M161" s="11"/>
      <c r="N161" s="5"/>
    </row>
    <row r="162" spans="1:14" ht="15.65" x14ac:dyDescent="0.2">
      <c r="A162" s="21"/>
      <c r="B162" s="77" t="s">
        <v>11</v>
      </c>
      <c r="C162" s="16"/>
      <c r="D162" s="6">
        <f>SUM(E162:L162)</f>
        <v>0</v>
      </c>
      <c r="E162" s="6">
        <v>0</v>
      </c>
      <c r="F162" s="37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11"/>
      <c r="N162" s="5"/>
    </row>
    <row r="163" spans="1:14" ht="15.65" x14ac:dyDescent="0.2">
      <c r="A163" s="21"/>
      <c r="B163" s="77" t="s">
        <v>12</v>
      </c>
      <c r="C163" s="16"/>
      <c r="D163" s="6">
        <f>SUM(E163:L163)</f>
        <v>0</v>
      </c>
      <c r="E163" s="7">
        <v>0</v>
      </c>
      <c r="F163" s="41">
        <v>0</v>
      </c>
      <c r="G163" s="7">
        <v>0</v>
      </c>
      <c r="H163" s="7">
        <v>0</v>
      </c>
      <c r="I163" s="41">
        <v>0</v>
      </c>
      <c r="J163" s="41">
        <v>0</v>
      </c>
      <c r="K163" s="41">
        <v>0</v>
      </c>
      <c r="L163" s="7">
        <v>0</v>
      </c>
      <c r="M163" s="11"/>
      <c r="N163" s="5"/>
    </row>
    <row r="164" spans="1:14" ht="15.65" x14ac:dyDescent="0.2">
      <c r="A164" s="21"/>
      <c r="B164" s="77" t="s">
        <v>13</v>
      </c>
      <c r="C164" s="16"/>
      <c r="D164" s="6">
        <f>SUM(E164:L164)</f>
        <v>3000</v>
      </c>
      <c r="E164" s="41">
        <v>3000</v>
      </c>
      <c r="F164" s="41">
        <v>0</v>
      </c>
      <c r="G164" s="7">
        <v>0</v>
      </c>
      <c r="H164" s="7">
        <v>0</v>
      </c>
      <c r="I164" s="41">
        <v>0</v>
      </c>
      <c r="J164" s="41">
        <v>0</v>
      </c>
      <c r="K164" s="41">
        <v>0</v>
      </c>
      <c r="L164" s="7">
        <v>0</v>
      </c>
      <c r="M164" s="11"/>
      <c r="N164" s="5"/>
    </row>
    <row r="165" spans="1:14" ht="15.65" x14ac:dyDescent="0.2">
      <c r="A165" s="21"/>
      <c r="B165" s="77" t="s">
        <v>33</v>
      </c>
      <c r="C165" s="16"/>
      <c r="D165" s="6">
        <f>SUM(E165:L165)</f>
        <v>0</v>
      </c>
      <c r="E165" s="6">
        <v>0</v>
      </c>
      <c r="F165" s="37">
        <v>0</v>
      </c>
      <c r="G165" s="6">
        <v>0</v>
      </c>
      <c r="H165" s="6">
        <v>0</v>
      </c>
      <c r="I165" s="37">
        <v>0</v>
      </c>
      <c r="J165" s="37">
        <v>0</v>
      </c>
      <c r="K165" s="37">
        <v>0</v>
      </c>
      <c r="L165" s="6">
        <v>0</v>
      </c>
      <c r="M165" s="11"/>
      <c r="N165" s="5"/>
    </row>
    <row r="166" spans="1:14" ht="15.65" x14ac:dyDescent="0.2">
      <c r="A166" s="21"/>
      <c r="B166" s="22"/>
      <c r="C166" s="90" t="s">
        <v>124</v>
      </c>
      <c r="D166" s="91"/>
      <c r="E166" s="91"/>
      <c r="F166" s="91"/>
      <c r="G166" s="91"/>
      <c r="H166" s="91"/>
      <c r="I166" s="91"/>
      <c r="J166" s="91"/>
      <c r="K166" s="91"/>
      <c r="L166" s="91"/>
      <c r="M166" s="92"/>
      <c r="N166" s="5"/>
    </row>
    <row r="167" spans="1:14" ht="100.55" customHeight="1" x14ac:dyDescent="0.2">
      <c r="A167" s="21" t="s">
        <v>84</v>
      </c>
      <c r="B167" s="23" t="s">
        <v>86</v>
      </c>
      <c r="C167" s="18" t="s">
        <v>97</v>
      </c>
      <c r="D167" s="7">
        <f>SUM(D168:D171)</f>
        <v>26751.199999999997</v>
      </c>
      <c r="E167" s="7">
        <f t="shared" ref="E167:L167" si="66">SUM(E168:E171)</f>
        <v>3154</v>
      </c>
      <c r="F167" s="41">
        <f t="shared" si="66"/>
        <v>0</v>
      </c>
      <c r="G167" s="7">
        <f t="shared" si="66"/>
        <v>0</v>
      </c>
      <c r="H167" s="7">
        <f t="shared" si="66"/>
        <v>0</v>
      </c>
      <c r="I167" s="7">
        <f t="shared" si="66"/>
        <v>5899.3</v>
      </c>
      <c r="J167" s="7">
        <f t="shared" si="66"/>
        <v>5899.3</v>
      </c>
      <c r="K167" s="7">
        <f t="shared" si="66"/>
        <v>5899.3</v>
      </c>
      <c r="L167" s="7">
        <f t="shared" si="66"/>
        <v>5899.3</v>
      </c>
      <c r="M167" s="11" t="s">
        <v>56</v>
      </c>
      <c r="N167" s="5"/>
    </row>
    <row r="168" spans="1:14" ht="15.65" x14ac:dyDescent="0.2">
      <c r="A168" s="21"/>
      <c r="B168" s="33" t="s">
        <v>11</v>
      </c>
      <c r="C168" s="16"/>
      <c r="D168" s="6">
        <f>SUM(E168:L168)</f>
        <v>26751.199999999997</v>
      </c>
      <c r="E168" s="37">
        <f>6154-3000</f>
        <v>3154</v>
      </c>
      <c r="F168" s="37">
        <v>0</v>
      </c>
      <c r="G168" s="6">
        <v>0</v>
      </c>
      <c r="H168" s="6">
        <v>0</v>
      </c>
      <c r="I168" s="6">
        <v>5899.3</v>
      </c>
      <c r="J168" s="6">
        <v>5899.3</v>
      </c>
      <c r="K168" s="6">
        <v>5899.3</v>
      </c>
      <c r="L168" s="6">
        <v>5899.3</v>
      </c>
      <c r="M168" s="42"/>
      <c r="N168" s="5"/>
    </row>
    <row r="169" spans="1:14" ht="15.65" x14ac:dyDescent="0.2">
      <c r="A169" s="21"/>
      <c r="B169" s="33" t="s">
        <v>12</v>
      </c>
      <c r="C169" s="16"/>
      <c r="D169" s="6">
        <f>SUM(E169:L169)</f>
        <v>0</v>
      </c>
      <c r="E169" s="7">
        <v>0</v>
      </c>
      <c r="F169" s="41">
        <v>0</v>
      </c>
      <c r="G169" s="7">
        <v>0</v>
      </c>
      <c r="H169" s="7">
        <v>0</v>
      </c>
      <c r="I169" s="41">
        <v>0</v>
      </c>
      <c r="J169" s="41">
        <v>0</v>
      </c>
      <c r="K169" s="41">
        <v>0</v>
      </c>
      <c r="L169" s="7">
        <v>0</v>
      </c>
      <c r="M169" s="11"/>
      <c r="N169" s="5"/>
    </row>
    <row r="170" spans="1:14" ht="15.65" x14ac:dyDescent="0.2">
      <c r="A170" s="21"/>
      <c r="B170" s="33" t="s">
        <v>13</v>
      </c>
      <c r="C170" s="16"/>
      <c r="D170" s="6">
        <f>SUM(E170:L170)</f>
        <v>0</v>
      </c>
      <c r="E170" s="7">
        <v>0</v>
      </c>
      <c r="F170" s="41">
        <v>0</v>
      </c>
      <c r="G170" s="7">
        <v>0</v>
      </c>
      <c r="H170" s="7">
        <v>0</v>
      </c>
      <c r="I170" s="41">
        <v>0</v>
      </c>
      <c r="J170" s="41">
        <v>0</v>
      </c>
      <c r="K170" s="41">
        <v>0</v>
      </c>
      <c r="L170" s="7">
        <v>0</v>
      </c>
      <c r="M170" s="11"/>
      <c r="N170" s="5"/>
    </row>
    <row r="171" spans="1:14" ht="15.65" x14ac:dyDescent="0.2">
      <c r="A171" s="21"/>
      <c r="B171" s="33" t="s">
        <v>33</v>
      </c>
      <c r="C171" s="16"/>
      <c r="D171" s="6">
        <f>SUM(E171:L171)</f>
        <v>0</v>
      </c>
      <c r="E171" s="6">
        <v>0</v>
      </c>
      <c r="F171" s="37">
        <v>0</v>
      </c>
      <c r="G171" s="6">
        <v>0</v>
      </c>
      <c r="H171" s="6">
        <v>0</v>
      </c>
      <c r="I171" s="37">
        <v>0</v>
      </c>
      <c r="J171" s="37">
        <v>0</v>
      </c>
      <c r="K171" s="37">
        <v>0</v>
      </c>
      <c r="L171" s="6">
        <v>0</v>
      </c>
      <c r="M171" s="11"/>
      <c r="N171" s="5"/>
    </row>
    <row r="172" spans="1:14" ht="95.1" x14ac:dyDescent="0.2">
      <c r="A172" s="21" t="s">
        <v>85</v>
      </c>
      <c r="B172" s="23" t="s">
        <v>49</v>
      </c>
      <c r="C172" s="18" t="s">
        <v>97</v>
      </c>
      <c r="D172" s="7">
        <f>SUM(D173:D176)</f>
        <v>94968.099999999991</v>
      </c>
      <c r="E172" s="7">
        <f t="shared" ref="E172:L172" si="67">SUM(E173:E176)</f>
        <v>11397.5</v>
      </c>
      <c r="F172" s="41">
        <f>SUM(F173:F176)</f>
        <v>13378</v>
      </c>
      <c r="G172" s="7">
        <f>SUM(G173:G176)</f>
        <v>13913</v>
      </c>
      <c r="H172" s="7">
        <f t="shared" si="67"/>
        <v>14480</v>
      </c>
      <c r="I172" s="7">
        <f t="shared" si="67"/>
        <v>10449.9</v>
      </c>
      <c r="J172" s="7">
        <f t="shared" si="67"/>
        <v>10449.9</v>
      </c>
      <c r="K172" s="7">
        <f t="shared" si="67"/>
        <v>10449.9</v>
      </c>
      <c r="L172" s="7">
        <f t="shared" si="67"/>
        <v>10449.9</v>
      </c>
      <c r="M172" s="11" t="s">
        <v>107</v>
      </c>
      <c r="N172" s="5"/>
    </row>
    <row r="173" spans="1:14" ht="15.65" x14ac:dyDescent="0.2">
      <c r="A173" s="21"/>
      <c r="B173" s="26" t="s">
        <v>11</v>
      </c>
      <c r="C173" s="16"/>
      <c r="D173" s="6">
        <f>SUM(E173:L173)</f>
        <v>0</v>
      </c>
      <c r="E173" s="6">
        <v>0</v>
      </c>
      <c r="F173" s="37">
        <v>0</v>
      </c>
      <c r="G173" s="6">
        <v>0</v>
      </c>
      <c r="H173" s="6">
        <v>0</v>
      </c>
      <c r="I173" s="37">
        <v>0</v>
      </c>
      <c r="J173" s="37">
        <v>0</v>
      </c>
      <c r="K173" s="37">
        <v>0</v>
      </c>
      <c r="L173" s="6">
        <v>0</v>
      </c>
      <c r="M173" s="11"/>
      <c r="N173" s="5"/>
    </row>
    <row r="174" spans="1:14" ht="15.65" x14ac:dyDescent="0.2">
      <c r="A174" s="21"/>
      <c r="B174" s="26" t="s">
        <v>12</v>
      </c>
      <c r="C174" s="16"/>
      <c r="D174" s="6">
        <f>SUM(E174:L174)</f>
        <v>13638</v>
      </c>
      <c r="E174" s="7">
        <f>1411+348</f>
        <v>1759</v>
      </c>
      <c r="F174" s="41">
        <v>2478</v>
      </c>
      <c r="G174" s="7">
        <v>2577</v>
      </c>
      <c r="H174" s="7">
        <v>2680</v>
      </c>
      <c r="I174" s="7">
        <v>1036</v>
      </c>
      <c r="J174" s="7">
        <v>1036</v>
      </c>
      <c r="K174" s="7">
        <v>1036</v>
      </c>
      <c r="L174" s="7">
        <v>1036</v>
      </c>
      <c r="M174" s="42"/>
      <c r="N174" s="5"/>
    </row>
    <row r="175" spans="1:14" ht="15.65" x14ac:dyDescent="0.2">
      <c r="A175" s="21"/>
      <c r="B175" s="26" t="s">
        <v>13</v>
      </c>
      <c r="C175" s="16"/>
      <c r="D175" s="6">
        <f>SUM(E175:L175)</f>
        <v>81330.099999999991</v>
      </c>
      <c r="E175" s="7">
        <v>9638.5</v>
      </c>
      <c r="F175" s="41">
        <v>10900</v>
      </c>
      <c r="G175" s="7">
        <v>11336</v>
      </c>
      <c r="H175" s="7">
        <v>11800</v>
      </c>
      <c r="I175" s="7">
        <v>9413.9</v>
      </c>
      <c r="J175" s="7">
        <v>9413.9</v>
      </c>
      <c r="K175" s="7">
        <v>9413.9</v>
      </c>
      <c r="L175" s="7">
        <v>9413.9</v>
      </c>
      <c r="M175" s="11"/>
      <c r="N175" s="5"/>
    </row>
    <row r="176" spans="1:14" ht="15.65" x14ac:dyDescent="0.2">
      <c r="A176" s="21"/>
      <c r="B176" s="26" t="s">
        <v>33</v>
      </c>
      <c r="C176" s="16"/>
      <c r="D176" s="6">
        <f>SUM(E176:L176)</f>
        <v>0</v>
      </c>
      <c r="E176" s="6">
        <v>0</v>
      </c>
      <c r="F176" s="37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11"/>
      <c r="N176" s="5"/>
    </row>
    <row r="177" spans="1:14" s="10" customFormat="1" ht="93.75" x14ac:dyDescent="0.2">
      <c r="A177" s="49" t="s">
        <v>51</v>
      </c>
      <c r="B177" s="45" t="s">
        <v>163</v>
      </c>
      <c r="C177" s="46"/>
      <c r="D177" s="47">
        <f>SUM(D178:D181)</f>
        <v>742574.14</v>
      </c>
      <c r="E177" s="47">
        <f t="shared" ref="E177:L177" si="68">SUM(E178:E181)</f>
        <v>75577.337999999989</v>
      </c>
      <c r="F177" s="89">
        <f t="shared" si="68"/>
        <v>117873.14200000001</v>
      </c>
      <c r="G177" s="47">
        <f t="shared" si="68"/>
        <v>118387.2</v>
      </c>
      <c r="H177" s="47">
        <f t="shared" si="68"/>
        <v>119915.90000000001</v>
      </c>
      <c r="I177" s="47">
        <f t="shared" si="68"/>
        <v>77705.14</v>
      </c>
      <c r="J177" s="47">
        <f t="shared" si="68"/>
        <v>77705.14</v>
      </c>
      <c r="K177" s="47">
        <f t="shared" si="68"/>
        <v>77705.14</v>
      </c>
      <c r="L177" s="47">
        <f t="shared" si="68"/>
        <v>77705.14</v>
      </c>
      <c r="M177" s="48"/>
      <c r="N177" s="5"/>
    </row>
    <row r="178" spans="1:14" s="10" customFormat="1" ht="15.65" x14ac:dyDescent="0.2">
      <c r="A178" s="21"/>
      <c r="B178" s="4" t="s">
        <v>11</v>
      </c>
      <c r="C178" s="16"/>
      <c r="D178" s="11">
        <f>SUM(D183+D188+D193)</f>
        <v>0</v>
      </c>
      <c r="E178" s="11">
        <f>SUM(E183+E188+E193)</f>
        <v>0</v>
      </c>
      <c r="F178" s="42">
        <f t="shared" ref="D178:L181" si="69">SUM(F183+F188+F193)</f>
        <v>0</v>
      </c>
      <c r="G178" s="11">
        <f t="shared" si="69"/>
        <v>0</v>
      </c>
      <c r="H178" s="11">
        <f t="shared" si="69"/>
        <v>0</v>
      </c>
      <c r="I178" s="42">
        <f t="shared" si="69"/>
        <v>0</v>
      </c>
      <c r="J178" s="42">
        <f t="shared" si="69"/>
        <v>0</v>
      </c>
      <c r="K178" s="42">
        <f t="shared" si="69"/>
        <v>0</v>
      </c>
      <c r="L178" s="11">
        <f t="shared" si="69"/>
        <v>0</v>
      </c>
      <c r="M178" s="11"/>
      <c r="N178" s="5"/>
    </row>
    <row r="179" spans="1:14" s="10" customFormat="1" ht="15.65" x14ac:dyDescent="0.2">
      <c r="A179" s="21"/>
      <c r="B179" s="4" t="s">
        <v>12</v>
      </c>
      <c r="C179" s="16"/>
      <c r="D179" s="11">
        <f>SUM(D184+D189+D194)</f>
        <v>15505.7</v>
      </c>
      <c r="E179" s="11">
        <f>SUM(E184+E189+E194)</f>
        <v>3114.7999999999997</v>
      </c>
      <c r="F179" s="42">
        <v>4130.3</v>
      </c>
      <c r="G179" s="11">
        <v>4130.3</v>
      </c>
      <c r="H179" s="11">
        <v>4130.3</v>
      </c>
      <c r="I179" s="42">
        <f t="shared" si="69"/>
        <v>0</v>
      </c>
      <c r="J179" s="42">
        <f t="shared" si="69"/>
        <v>0</v>
      </c>
      <c r="K179" s="42">
        <f t="shared" si="69"/>
        <v>0</v>
      </c>
      <c r="L179" s="11">
        <f t="shared" si="69"/>
        <v>0</v>
      </c>
      <c r="M179" s="11"/>
      <c r="N179" s="5"/>
    </row>
    <row r="180" spans="1:14" s="10" customFormat="1" ht="15.65" x14ac:dyDescent="0.2">
      <c r="A180" s="21"/>
      <c r="B180" s="4" t="s">
        <v>13</v>
      </c>
      <c r="C180" s="16"/>
      <c r="D180" s="9">
        <f>SUM(D185+D190+D195)</f>
        <v>727068.44000000006</v>
      </c>
      <c r="E180" s="9">
        <f t="shared" si="69"/>
        <v>72462.537999999986</v>
      </c>
      <c r="F180" s="43">
        <f t="shared" si="69"/>
        <v>113742.842</v>
      </c>
      <c r="G180" s="9">
        <f t="shared" si="69"/>
        <v>114256.9</v>
      </c>
      <c r="H180" s="9">
        <f t="shared" si="69"/>
        <v>115785.60000000001</v>
      </c>
      <c r="I180" s="43">
        <f t="shared" si="69"/>
        <v>77705.14</v>
      </c>
      <c r="J180" s="43">
        <f t="shared" si="69"/>
        <v>77705.14</v>
      </c>
      <c r="K180" s="43">
        <f t="shared" si="69"/>
        <v>77705.14</v>
      </c>
      <c r="L180" s="9">
        <f t="shared" si="69"/>
        <v>77705.14</v>
      </c>
      <c r="M180" s="11"/>
      <c r="N180" s="5"/>
    </row>
    <row r="181" spans="1:14" s="10" customFormat="1" ht="15.65" x14ac:dyDescent="0.2">
      <c r="A181" s="21"/>
      <c r="B181" s="4" t="s">
        <v>14</v>
      </c>
      <c r="C181" s="16"/>
      <c r="D181" s="11">
        <f t="shared" si="69"/>
        <v>0</v>
      </c>
      <c r="E181" s="11">
        <f t="shared" si="69"/>
        <v>0</v>
      </c>
      <c r="F181" s="42">
        <f t="shared" si="69"/>
        <v>0</v>
      </c>
      <c r="G181" s="11">
        <f t="shared" si="69"/>
        <v>0</v>
      </c>
      <c r="H181" s="11">
        <f t="shared" si="69"/>
        <v>0</v>
      </c>
      <c r="I181" s="42">
        <f t="shared" si="69"/>
        <v>0</v>
      </c>
      <c r="J181" s="42">
        <f t="shared" si="69"/>
        <v>0</v>
      </c>
      <c r="K181" s="42">
        <f t="shared" si="69"/>
        <v>0</v>
      </c>
      <c r="L181" s="11">
        <f t="shared" si="69"/>
        <v>0</v>
      </c>
      <c r="M181" s="11"/>
      <c r="N181" s="5"/>
    </row>
    <row r="182" spans="1:14" s="10" customFormat="1" ht="46.9" x14ac:dyDescent="0.2">
      <c r="A182" s="21" t="s">
        <v>52</v>
      </c>
      <c r="B182" s="22" t="s">
        <v>23</v>
      </c>
      <c r="C182" s="16"/>
      <c r="D182" s="11">
        <f t="shared" ref="D182:L182" si="70">SUM(D183+D184+D185+D186)</f>
        <v>0</v>
      </c>
      <c r="E182" s="11">
        <f t="shared" si="70"/>
        <v>0</v>
      </c>
      <c r="F182" s="42">
        <f t="shared" si="70"/>
        <v>0</v>
      </c>
      <c r="G182" s="11">
        <f t="shared" si="70"/>
        <v>0</v>
      </c>
      <c r="H182" s="11">
        <f t="shared" si="70"/>
        <v>0</v>
      </c>
      <c r="I182" s="42">
        <f t="shared" si="70"/>
        <v>0</v>
      </c>
      <c r="J182" s="42">
        <f t="shared" si="70"/>
        <v>0</v>
      </c>
      <c r="K182" s="42">
        <f t="shared" si="70"/>
        <v>0</v>
      </c>
      <c r="L182" s="11">
        <f t="shared" si="70"/>
        <v>0</v>
      </c>
      <c r="M182" s="11"/>
      <c r="N182" s="5"/>
    </row>
    <row r="183" spans="1:14" s="10" customFormat="1" ht="15.65" x14ac:dyDescent="0.2">
      <c r="A183" s="21"/>
      <c r="B183" s="4" t="s">
        <v>11</v>
      </c>
      <c r="C183" s="16"/>
      <c r="D183" s="11">
        <v>0</v>
      </c>
      <c r="E183" s="11">
        <v>0</v>
      </c>
      <c r="F183" s="42">
        <v>0</v>
      </c>
      <c r="G183" s="11">
        <v>0</v>
      </c>
      <c r="H183" s="11">
        <v>0</v>
      </c>
      <c r="I183" s="42">
        <v>0</v>
      </c>
      <c r="J183" s="42">
        <v>0</v>
      </c>
      <c r="K183" s="42">
        <v>0</v>
      </c>
      <c r="L183" s="11">
        <v>0</v>
      </c>
      <c r="M183" s="11"/>
      <c r="N183" s="5"/>
    </row>
    <row r="184" spans="1:14" s="10" customFormat="1" ht="15.65" x14ac:dyDescent="0.2">
      <c r="A184" s="21"/>
      <c r="B184" s="4" t="s">
        <v>12</v>
      </c>
      <c r="C184" s="16"/>
      <c r="D184" s="11">
        <v>0</v>
      </c>
      <c r="E184" s="11">
        <v>0</v>
      </c>
      <c r="F184" s="42">
        <v>0</v>
      </c>
      <c r="G184" s="11">
        <v>0</v>
      </c>
      <c r="H184" s="11">
        <v>0</v>
      </c>
      <c r="I184" s="42">
        <v>0</v>
      </c>
      <c r="J184" s="42">
        <v>0</v>
      </c>
      <c r="K184" s="42">
        <v>0</v>
      </c>
      <c r="L184" s="11">
        <v>0</v>
      </c>
      <c r="M184" s="11"/>
      <c r="N184" s="5"/>
    </row>
    <row r="185" spans="1:14" s="10" customFormat="1" ht="15.65" x14ac:dyDescent="0.2">
      <c r="A185" s="21"/>
      <c r="B185" s="4" t="s">
        <v>13</v>
      </c>
      <c r="C185" s="16"/>
      <c r="D185" s="11">
        <v>0</v>
      </c>
      <c r="E185" s="11">
        <v>0</v>
      </c>
      <c r="F185" s="42">
        <v>0</v>
      </c>
      <c r="G185" s="11">
        <v>0</v>
      </c>
      <c r="H185" s="11">
        <v>0</v>
      </c>
      <c r="I185" s="42">
        <v>0</v>
      </c>
      <c r="J185" s="42">
        <v>0</v>
      </c>
      <c r="K185" s="42">
        <v>0</v>
      </c>
      <c r="L185" s="11">
        <v>0</v>
      </c>
      <c r="M185" s="11"/>
      <c r="N185" s="5"/>
    </row>
    <row r="186" spans="1:14" s="10" customFormat="1" ht="15.65" x14ac:dyDescent="0.2">
      <c r="A186" s="21"/>
      <c r="B186" s="4" t="s">
        <v>14</v>
      </c>
      <c r="C186" s="16"/>
      <c r="D186" s="11">
        <v>0</v>
      </c>
      <c r="E186" s="11">
        <v>0</v>
      </c>
      <c r="F186" s="42">
        <v>0</v>
      </c>
      <c r="G186" s="11">
        <v>0</v>
      </c>
      <c r="H186" s="11">
        <v>0</v>
      </c>
      <c r="I186" s="42">
        <v>0</v>
      </c>
      <c r="J186" s="42">
        <v>0</v>
      </c>
      <c r="K186" s="42">
        <v>0</v>
      </c>
      <c r="L186" s="11">
        <v>0</v>
      </c>
      <c r="M186" s="11"/>
      <c r="N186" s="5"/>
    </row>
    <row r="187" spans="1:14" s="10" customFormat="1" ht="62.5" x14ac:dyDescent="0.2">
      <c r="A187" s="21" t="s">
        <v>53</v>
      </c>
      <c r="B187" s="22" t="s">
        <v>25</v>
      </c>
      <c r="C187" s="16"/>
      <c r="D187" s="11">
        <f t="shared" ref="D187:L187" si="71">SUM(D188+D189+D190+D191)</f>
        <v>0</v>
      </c>
      <c r="E187" s="11">
        <f t="shared" si="71"/>
        <v>0</v>
      </c>
      <c r="F187" s="42">
        <f t="shared" si="71"/>
        <v>0</v>
      </c>
      <c r="G187" s="11">
        <f t="shared" si="71"/>
        <v>0</v>
      </c>
      <c r="H187" s="11">
        <f t="shared" si="71"/>
        <v>0</v>
      </c>
      <c r="I187" s="42">
        <f t="shared" si="71"/>
        <v>0</v>
      </c>
      <c r="J187" s="42">
        <f t="shared" si="71"/>
        <v>0</v>
      </c>
      <c r="K187" s="42">
        <f t="shared" si="71"/>
        <v>0</v>
      </c>
      <c r="L187" s="11">
        <f t="shared" si="71"/>
        <v>0</v>
      </c>
      <c r="M187" s="11"/>
      <c r="N187" s="5"/>
    </row>
    <row r="188" spans="1:14" s="10" customFormat="1" ht="15.65" x14ac:dyDescent="0.2">
      <c r="A188" s="21"/>
      <c r="B188" s="4" t="s">
        <v>11</v>
      </c>
      <c r="C188" s="16"/>
      <c r="D188" s="11">
        <f>SUM(E188:L188)</f>
        <v>0</v>
      </c>
      <c r="E188" s="11">
        <v>0</v>
      </c>
      <c r="F188" s="42">
        <v>0</v>
      </c>
      <c r="G188" s="11">
        <v>0</v>
      </c>
      <c r="H188" s="11">
        <v>0</v>
      </c>
      <c r="I188" s="42">
        <v>0</v>
      </c>
      <c r="J188" s="42">
        <v>0</v>
      </c>
      <c r="K188" s="42">
        <v>0</v>
      </c>
      <c r="L188" s="11">
        <v>0</v>
      </c>
      <c r="M188" s="11"/>
      <c r="N188" s="5"/>
    </row>
    <row r="189" spans="1:14" s="10" customFormat="1" ht="15.65" x14ac:dyDescent="0.2">
      <c r="A189" s="21"/>
      <c r="B189" s="4" t="s">
        <v>12</v>
      </c>
      <c r="C189" s="16"/>
      <c r="D189" s="11">
        <f>SUM(E189:L189)</f>
        <v>0</v>
      </c>
      <c r="E189" s="11">
        <v>0</v>
      </c>
      <c r="F189" s="42">
        <v>0</v>
      </c>
      <c r="G189" s="11">
        <v>0</v>
      </c>
      <c r="H189" s="11">
        <v>0</v>
      </c>
      <c r="I189" s="42">
        <v>0</v>
      </c>
      <c r="J189" s="42">
        <v>0</v>
      </c>
      <c r="K189" s="42">
        <v>0</v>
      </c>
      <c r="L189" s="11">
        <v>0</v>
      </c>
      <c r="M189" s="11"/>
      <c r="N189" s="5"/>
    </row>
    <row r="190" spans="1:14" s="10" customFormat="1" ht="15.65" x14ac:dyDescent="0.2">
      <c r="A190" s="21"/>
      <c r="B190" s="4" t="s">
        <v>13</v>
      </c>
      <c r="C190" s="16"/>
      <c r="D190" s="11">
        <f>SUM(E190:L190)</f>
        <v>0</v>
      </c>
      <c r="E190" s="11">
        <v>0</v>
      </c>
      <c r="F190" s="42">
        <v>0</v>
      </c>
      <c r="G190" s="11">
        <v>0</v>
      </c>
      <c r="H190" s="11">
        <v>0</v>
      </c>
      <c r="I190" s="42">
        <v>0</v>
      </c>
      <c r="J190" s="42">
        <v>0</v>
      </c>
      <c r="K190" s="42">
        <v>0</v>
      </c>
      <c r="L190" s="11">
        <v>0</v>
      </c>
      <c r="M190" s="11"/>
      <c r="N190" s="5"/>
    </row>
    <row r="191" spans="1:14" s="10" customFormat="1" ht="15.65" x14ac:dyDescent="0.2">
      <c r="A191" s="21"/>
      <c r="B191" s="4" t="s">
        <v>14</v>
      </c>
      <c r="C191" s="16"/>
      <c r="D191" s="11">
        <f>SUM(E191:L191)</f>
        <v>0</v>
      </c>
      <c r="E191" s="11">
        <v>0</v>
      </c>
      <c r="F191" s="42">
        <v>0</v>
      </c>
      <c r="G191" s="11">
        <v>0</v>
      </c>
      <c r="H191" s="11">
        <v>0</v>
      </c>
      <c r="I191" s="42">
        <v>0</v>
      </c>
      <c r="J191" s="42">
        <v>0</v>
      </c>
      <c r="K191" s="42">
        <v>0</v>
      </c>
      <c r="L191" s="11">
        <v>0</v>
      </c>
      <c r="M191" s="11"/>
      <c r="N191" s="5"/>
    </row>
    <row r="192" spans="1:14" s="10" customFormat="1" ht="31.25" x14ac:dyDescent="0.2">
      <c r="A192" s="21" t="s">
        <v>54</v>
      </c>
      <c r="B192" s="22" t="s">
        <v>27</v>
      </c>
      <c r="C192" s="16"/>
      <c r="D192" s="7">
        <f>SUM(D193:D196)</f>
        <v>742574.14</v>
      </c>
      <c r="E192" s="7">
        <f>SUM(E193:E196)</f>
        <v>75577.337999999989</v>
      </c>
      <c r="F192" s="41">
        <f t="shared" ref="F192:L192" si="72">SUM(F193:F196)</f>
        <v>117873.14200000001</v>
      </c>
      <c r="G192" s="7">
        <f t="shared" si="72"/>
        <v>118387.2</v>
      </c>
      <c r="H192" s="7">
        <f t="shared" si="72"/>
        <v>119915.90000000001</v>
      </c>
      <c r="I192" s="41">
        <f t="shared" si="72"/>
        <v>77705.14</v>
      </c>
      <c r="J192" s="41">
        <f t="shared" si="72"/>
        <v>77705.14</v>
      </c>
      <c r="K192" s="41">
        <f t="shared" si="72"/>
        <v>77705.14</v>
      </c>
      <c r="L192" s="7">
        <f t="shared" si="72"/>
        <v>77705.14</v>
      </c>
      <c r="M192" s="11"/>
      <c r="N192" s="5"/>
    </row>
    <row r="193" spans="1:14" s="10" customFormat="1" ht="15.65" x14ac:dyDescent="0.2">
      <c r="A193" s="21"/>
      <c r="B193" s="4" t="s">
        <v>11</v>
      </c>
      <c r="C193" s="16"/>
      <c r="D193" s="6">
        <f>SUM(D200+D205+D226+D210+D215+D220+D231)</f>
        <v>0</v>
      </c>
      <c r="E193" s="6">
        <f>SUM(E200+E205+E226)</f>
        <v>0</v>
      </c>
      <c r="F193" s="37">
        <f>SUM(F200+F205+F226+F215+F220+F231)</f>
        <v>0</v>
      </c>
      <c r="G193" s="6">
        <f>SUM(G200+G205+G226+G210+G215+G220+G231)</f>
        <v>0</v>
      </c>
      <c r="H193" s="6">
        <f>SUM(H200+H205+H226+H210+H215+H220+H231)</f>
        <v>0</v>
      </c>
      <c r="I193" s="37">
        <f t="shared" ref="I193:L194" si="73">SUM(I200+I205+I226)</f>
        <v>0</v>
      </c>
      <c r="J193" s="37">
        <f t="shared" si="73"/>
        <v>0</v>
      </c>
      <c r="K193" s="37">
        <f t="shared" si="73"/>
        <v>0</v>
      </c>
      <c r="L193" s="6">
        <f t="shared" si="73"/>
        <v>0</v>
      </c>
      <c r="M193" s="11"/>
      <c r="N193" s="5"/>
    </row>
    <row r="194" spans="1:14" s="10" customFormat="1" ht="15.65" x14ac:dyDescent="0.2">
      <c r="A194" s="21"/>
      <c r="B194" s="4" t="s">
        <v>12</v>
      </c>
      <c r="C194" s="16"/>
      <c r="D194" s="6">
        <f>SUM(D201+D206+D227+D211+D216+D221+D232)</f>
        <v>15505.7</v>
      </c>
      <c r="E194" s="6">
        <f>SUM(E201+E206+E227)</f>
        <v>3114.7999999999997</v>
      </c>
      <c r="F194" s="37">
        <f>SUM(F201+F206+F227+F216+F232+F221)</f>
        <v>4130.3</v>
      </c>
      <c r="G194" s="6">
        <f>SUM(G201+G206+G227+G211+G216+G221+G232)</f>
        <v>4130.3</v>
      </c>
      <c r="H194" s="6">
        <f>SUM(H201+H206+H227+H211+H216+H221+H232)</f>
        <v>4130.3</v>
      </c>
      <c r="I194" s="6">
        <f t="shared" si="73"/>
        <v>0</v>
      </c>
      <c r="J194" s="6">
        <f t="shared" si="73"/>
        <v>0</v>
      </c>
      <c r="K194" s="6">
        <f t="shared" si="73"/>
        <v>0</v>
      </c>
      <c r="L194" s="6">
        <f t="shared" si="73"/>
        <v>0</v>
      </c>
      <c r="M194" s="11"/>
      <c r="N194" s="5"/>
    </row>
    <row r="195" spans="1:14" s="10" customFormat="1" ht="15.65" x14ac:dyDescent="0.2">
      <c r="A195" s="21"/>
      <c r="B195" s="4" t="s">
        <v>13</v>
      </c>
      <c r="C195" s="16"/>
      <c r="D195" s="6">
        <f>SUM(D202+D207+D228+D212+D217+D222+D233)</f>
        <v>727068.44000000006</v>
      </c>
      <c r="E195" s="6">
        <f t="shared" ref="E195:L195" si="74">SUM(E202+E207+E228+E212+E217+E222+E233)</f>
        <v>72462.537999999986</v>
      </c>
      <c r="F195" s="37">
        <f t="shared" si="74"/>
        <v>113742.842</v>
      </c>
      <c r="G195" s="6">
        <f t="shared" si="74"/>
        <v>114256.9</v>
      </c>
      <c r="H195" s="6">
        <f t="shared" si="74"/>
        <v>115785.60000000001</v>
      </c>
      <c r="I195" s="6">
        <f t="shared" si="74"/>
        <v>77705.14</v>
      </c>
      <c r="J195" s="6">
        <f t="shared" si="74"/>
        <v>77705.14</v>
      </c>
      <c r="K195" s="6">
        <f t="shared" si="74"/>
        <v>77705.14</v>
      </c>
      <c r="L195" s="6">
        <f t="shared" si="74"/>
        <v>77705.14</v>
      </c>
      <c r="M195" s="6"/>
      <c r="N195" s="5"/>
    </row>
    <row r="196" spans="1:14" s="10" customFormat="1" ht="15.65" x14ac:dyDescent="0.2">
      <c r="A196" s="21"/>
      <c r="B196" s="4" t="s">
        <v>14</v>
      </c>
      <c r="C196" s="16"/>
      <c r="D196" s="6">
        <f t="shared" ref="D196:L196" si="75">SUM(D203+D208+D223)</f>
        <v>0</v>
      </c>
      <c r="E196" s="6">
        <f t="shared" si="75"/>
        <v>0</v>
      </c>
      <c r="F196" s="37">
        <f t="shared" si="75"/>
        <v>0</v>
      </c>
      <c r="G196" s="6">
        <f t="shared" si="75"/>
        <v>0</v>
      </c>
      <c r="H196" s="6">
        <f t="shared" si="75"/>
        <v>0</v>
      </c>
      <c r="I196" s="6">
        <f t="shared" si="75"/>
        <v>0</v>
      </c>
      <c r="J196" s="6">
        <f t="shared" si="75"/>
        <v>0</v>
      </c>
      <c r="K196" s="6">
        <f t="shared" si="75"/>
        <v>0</v>
      </c>
      <c r="L196" s="6">
        <f t="shared" si="75"/>
        <v>0</v>
      </c>
      <c r="M196" s="11"/>
      <c r="N196" s="5"/>
    </row>
    <row r="197" spans="1:14" s="10" customFormat="1" ht="15.65" x14ac:dyDescent="0.2">
      <c r="A197" s="21"/>
      <c r="B197" s="24"/>
      <c r="C197" s="90" t="s">
        <v>131</v>
      </c>
      <c r="D197" s="91"/>
      <c r="E197" s="91"/>
      <c r="F197" s="91"/>
      <c r="G197" s="91"/>
      <c r="H197" s="91"/>
      <c r="I197" s="91"/>
      <c r="J197" s="91"/>
      <c r="K197" s="91"/>
      <c r="L197" s="91"/>
      <c r="M197" s="92"/>
      <c r="N197" s="5"/>
    </row>
    <row r="198" spans="1:14" s="10" customFormat="1" ht="15.65" x14ac:dyDescent="0.2">
      <c r="A198" s="21"/>
      <c r="B198" s="24"/>
      <c r="C198" s="90" t="s">
        <v>125</v>
      </c>
      <c r="D198" s="91"/>
      <c r="E198" s="91"/>
      <c r="F198" s="91"/>
      <c r="G198" s="91"/>
      <c r="H198" s="91"/>
      <c r="I198" s="91"/>
      <c r="J198" s="91"/>
      <c r="K198" s="91"/>
      <c r="L198" s="91"/>
      <c r="M198" s="92"/>
      <c r="N198" s="5"/>
    </row>
    <row r="199" spans="1:14" s="10" customFormat="1" ht="155.25" customHeight="1" x14ac:dyDescent="0.2">
      <c r="A199" s="21" t="s">
        <v>108</v>
      </c>
      <c r="B199" s="27" t="s">
        <v>55</v>
      </c>
      <c r="C199" s="18" t="s">
        <v>98</v>
      </c>
      <c r="D199" s="7">
        <f>SUM(D200+D201+D202+D203)</f>
        <v>623929.3600000001</v>
      </c>
      <c r="E199" s="7">
        <f t="shared" ref="E199:L199" si="76">SUM(E200+E201+E202+E203)</f>
        <v>68948.2</v>
      </c>
      <c r="F199" s="41">
        <f t="shared" si="76"/>
        <v>79834.100000000006</v>
      </c>
      <c r="G199" s="7">
        <f t="shared" si="76"/>
        <v>80898.899999999994</v>
      </c>
      <c r="H199" s="7">
        <f t="shared" si="76"/>
        <v>83427.600000000006</v>
      </c>
      <c r="I199" s="41">
        <f t="shared" si="76"/>
        <v>77705.14</v>
      </c>
      <c r="J199" s="41">
        <f t="shared" si="76"/>
        <v>77705.14</v>
      </c>
      <c r="K199" s="41">
        <f t="shared" si="76"/>
        <v>77705.14</v>
      </c>
      <c r="L199" s="7">
        <f t="shared" si="76"/>
        <v>77705.14</v>
      </c>
      <c r="M199" s="11" t="s">
        <v>114</v>
      </c>
      <c r="N199" s="5"/>
    </row>
    <row r="200" spans="1:14" s="10" customFormat="1" ht="15.65" x14ac:dyDescent="0.2">
      <c r="A200" s="21"/>
      <c r="B200" s="4" t="s">
        <v>11</v>
      </c>
      <c r="C200" s="16"/>
      <c r="D200" s="6">
        <f>SUM(E200:L200)</f>
        <v>0</v>
      </c>
      <c r="E200" s="6">
        <v>0</v>
      </c>
      <c r="F200" s="37">
        <v>0</v>
      </c>
      <c r="G200" s="6">
        <v>0</v>
      </c>
      <c r="H200" s="6">
        <v>0</v>
      </c>
      <c r="I200" s="37">
        <v>0</v>
      </c>
      <c r="J200" s="37">
        <v>0</v>
      </c>
      <c r="K200" s="37">
        <v>0</v>
      </c>
      <c r="L200" s="6">
        <v>0</v>
      </c>
      <c r="M200" s="11"/>
      <c r="N200" s="5"/>
    </row>
    <row r="201" spans="1:14" s="10" customFormat="1" ht="15.65" x14ac:dyDescent="0.2">
      <c r="A201" s="21"/>
      <c r="B201" s="4" t="s">
        <v>12</v>
      </c>
      <c r="C201" s="16"/>
      <c r="D201" s="6">
        <f>SUM(E201:L201)</f>
        <v>3114.7999999999997</v>
      </c>
      <c r="E201" s="6">
        <f>419.6+2123.673+571.527</f>
        <v>3114.7999999999997</v>
      </c>
      <c r="F201" s="37">
        <v>0</v>
      </c>
      <c r="G201" s="6">
        <v>0</v>
      </c>
      <c r="H201" s="6">
        <v>0</v>
      </c>
      <c r="I201" s="37">
        <v>0</v>
      </c>
      <c r="J201" s="37">
        <v>0</v>
      </c>
      <c r="K201" s="37">
        <v>0</v>
      </c>
      <c r="L201" s="6">
        <v>0</v>
      </c>
      <c r="M201" s="11"/>
      <c r="N201" s="5"/>
    </row>
    <row r="202" spans="1:14" s="10" customFormat="1" ht="15.65" x14ac:dyDescent="0.2">
      <c r="A202" s="21"/>
      <c r="B202" s="4" t="s">
        <v>13</v>
      </c>
      <c r="C202" s="16"/>
      <c r="D202" s="6">
        <f>SUM(E202:L202)</f>
        <v>620814.56000000006</v>
      </c>
      <c r="E202" s="7">
        <v>65833.399999999994</v>
      </c>
      <c r="F202" s="41">
        <f>39918.3+15438.8+23669.3-224+1031.7</f>
        <v>79834.100000000006</v>
      </c>
      <c r="G202" s="7">
        <f>41348.4+14934.5+24616</f>
        <v>80898.899999999994</v>
      </c>
      <c r="H202" s="7">
        <f>42892.4+14934.5+25600.7</f>
        <v>83427.600000000006</v>
      </c>
      <c r="I202" s="7">
        <v>77705.14</v>
      </c>
      <c r="J202" s="7">
        <v>77705.14</v>
      </c>
      <c r="K202" s="7">
        <v>77705.14</v>
      </c>
      <c r="L202" s="7">
        <v>77705.14</v>
      </c>
      <c r="M202" s="11"/>
      <c r="N202" s="5"/>
    </row>
    <row r="203" spans="1:14" s="10" customFormat="1" ht="15.65" x14ac:dyDescent="0.2">
      <c r="A203" s="21"/>
      <c r="B203" s="4" t="s">
        <v>14</v>
      </c>
      <c r="C203" s="16"/>
      <c r="D203" s="6">
        <f>SUM(E203:L203)</f>
        <v>0</v>
      </c>
      <c r="E203" s="6">
        <v>0</v>
      </c>
      <c r="F203" s="37">
        <v>0</v>
      </c>
      <c r="G203" s="6">
        <v>0</v>
      </c>
      <c r="H203" s="6">
        <v>0</v>
      </c>
      <c r="I203" s="37">
        <v>0</v>
      </c>
      <c r="J203" s="37">
        <v>0</v>
      </c>
      <c r="K203" s="37">
        <v>0</v>
      </c>
      <c r="L203" s="6">
        <v>0</v>
      </c>
      <c r="M203" s="11"/>
      <c r="N203" s="5"/>
    </row>
    <row r="204" spans="1:14" s="61" customFormat="1" ht="266.95" customHeight="1" x14ac:dyDescent="0.2">
      <c r="A204" s="65" t="s">
        <v>109</v>
      </c>
      <c r="B204" s="63" t="s">
        <v>57</v>
      </c>
      <c r="C204" s="71" t="s">
        <v>98</v>
      </c>
      <c r="D204" s="41">
        <f t="shared" ref="D204:L204" si="77">SUM(D205+D206+D207+D208)</f>
        <v>1115.4000000000001</v>
      </c>
      <c r="E204" s="41">
        <f t="shared" si="77"/>
        <v>815.4</v>
      </c>
      <c r="F204" s="41">
        <f t="shared" si="77"/>
        <v>300</v>
      </c>
      <c r="G204" s="41">
        <f t="shared" si="77"/>
        <v>0</v>
      </c>
      <c r="H204" s="41">
        <f t="shared" si="77"/>
        <v>0</v>
      </c>
      <c r="I204" s="41">
        <f t="shared" si="77"/>
        <v>0</v>
      </c>
      <c r="J204" s="41">
        <f t="shared" si="77"/>
        <v>0</v>
      </c>
      <c r="K204" s="41">
        <f t="shared" si="77"/>
        <v>0</v>
      </c>
      <c r="L204" s="41">
        <f t="shared" si="77"/>
        <v>0</v>
      </c>
      <c r="M204" s="42" t="s">
        <v>67</v>
      </c>
      <c r="N204" s="66"/>
    </row>
    <row r="205" spans="1:14" s="61" customFormat="1" ht="15.65" x14ac:dyDescent="0.2">
      <c r="A205" s="65"/>
      <c r="B205" s="58" t="s">
        <v>11</v>
      </c>
      <c r="C205" s="67"/>
      <c r="D205" s="37">
        <f>SUM(E205:L205)</f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42"/>
      <c r="N205" s="66"/>
    </row>
    <row r="206" spans="1:14" s="61" customFormat="1" ht="15.65" x14ac:dyDescent="0.2">
      <c r="A206" s="65"/>
      <c r="B206" s="58" t="s">
        <v>12</v>
      </c>
      <c r="C206" s="67"/>
      <c r="D206" s="37">
        <f>SUM(E206:L206)</f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42"/>
      <c r="N206" s="66"/>
    </row>
    <row r="207" spans="1:14" s="61" customFormat="1" ht="15.65" x14ac:dyDescent="0.2">
      <c r="A207" s="65"/>
      <c r="B207" s="58" t="s">
        <v>13</v>
      </c>
      <c r="C207" s="67"/>
      <c r="D207" s="37">
        <f>SUM(E207:L207)</f>
        <v>1115.4000000000001</v>
      </c>
      <c r="E207" s="41">
        <v>815.4</v>
      </c>
      <c r="F207" s="41">
        <v>300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2"/>
      <c r="N207" s="66"/>
    </row>
    <row r="208" spans="1:14" s="10" customFormat="1" ht="15.65" x14ac:dyDescent="0.2">
      <c r="A208" s="21"/>
      <c r="B208" s="4" t="s">
        <v>14</v>
      </c>
      <c r="C208" s="16"/>
      <c r="D208" s="6">
        <f>SUM(E208:L208)</f>
        <v>0</v>
      </c>
      <c r="E208" s="6">
        <v>0</v>
      </c>
      <c r="F208" s="37">
        <v>0</v>
      </c>
      <c r="G208" s="6">
        <v>0</v>
      </c>
      <c r="H208" s="6">
        <v>0</v>
      </c>
      <c r="I208" s="37">
        <v>0</v>
      </c>
      <c r="J208" s="37">
        <v>0</v>
      </c>
      <c r="K208" s="37">
        <v>0</v>
      </c>
      <c r="L208" s="6">
        <v>0</v>
      </c>
      <c r="M208" s="11"/>
      <c r="N208" s="5"/>
    </row>
    <row r="209" spans="1:14" s="10" customFormat="1" ht="79.5" customHeight="1" x14ac:dyDescent="0.2">
      <c r="A209" s="21" t="s">
        <v>110</v>
      </c>
      <c r="B209" s="68" t="s">
        <v>111</v>
      </c>
      <c r="C209" s="15" t="s">
        <v>112</v>
      </c>
      <c r="D209" s="7">
        <f t="shared" ref="D209:L209" si="78">SUM(D210:D213)</f>
        <v>0</v>
      </c>
      <c r="E209" s="7">
        <f t="shared" si="78"/>
        <v>0</v>
      </c>
      <c r="F209" s="41">
        <f t="shared" si="78"/>
        <v>0</v>
      </c>
      <c r="G209" s="7">
        <f t="shared" si="78"/>
        <v>0</v>
      </c>
      <c r="H209" s="7">
        <f t="shared" si="78"/>
        <v>0</v>
      </c>
      <c r="I209" s="7">
        <f t="shared" si="78"/>
        <v>0</v>
      </c>
      <c r="J209" s="7">
        <f t="shared" si="78"/>
        <v>0</v>
      </c>
      <c r="K209" s="7">
        <f t="shared" si="78"/>
        <v>0</v>
      </c>
      <c r="L209" s="7">
        <f t="shared" si="78"/>
        <v>0</v>
      </c>
      <c r="M209" s="11" t="s">
        <v>67</v>
      </c>
      <c r="N209" s="5"/>
    </row>
    <row r="210" spans="1:14" s="10" customFormat="1" ht="15.65" x14ac:dyDescent="0.2">
      <c r="A210" s="21"/>
      <c r="B210" s="62" t="s">
        <v>11</v>
      </c>
      <c r="C210" s="16"/>
      <c r="D210" s="6">
        <f t="shared" ref="D210:D220" si="79">SUM(E210:L210)</f>
        <v>0</v>
      </c>
      <c r="E210" s="6">
        <v>0</v>
      </c>
      <c r="F210" s="37">
        <v>0</v>
      </c>
      <c r="G210" s="6">
        <v>0</v>
      </c>
      <c r="H210" s="6">
        <v>0</v>
      </c>
      <c r="I210" s="37">
        <v>0</v>
      </c>
      <c r="J210" s="37">
        <v>0</v>
      </c>
      <c r="K210" s="37">
        <v>0</v>
      </c>
      <c r="L210" s="6">
        <v>0</v>
      </c>
      <c r="M210" s="11"/>
      <c r="N210" s="5"/>
    </row>
    <row r="211" spans="1:14" s="10" customFormat="1" ht="15.65" x14ac:dyDescent="0.2">
      <c r="A211" s="21"/>
      <c r="B211" s="62" t="s">
        <v>12</v>
      </c>
      <c r="C211" s="16"/>
      <c r="D211" s="6">
        <f t="shared" si="79"/>
        <v>0</v>
      </c>
      <c r="E211" s="6">
        <v>0</v>
      </c>
      <c r="F211" s="37">
        <v>0</v>
      </c>
      <c r="G211" s="6">
        <v>0</v>
      </c>
      <c r="H211" s="6">
        <v>0</v>
      </c>
      <c r="I211" s="37">
        <v>0</v>
      </c>
      <c r="J211" s="37">
        <v>0</v>
      </c>
      <c r="K211" s="37">
        <v>0</v>
      </c>
      <c r="L211" s="6">
        <v>0</v>
      </c>
      <c r="M211" s="11"/>
      <c r="N211" s="5"/>
    </row>
    <row r="212" spans="1:14" s="10" customFormat="1" ht="15.65" x14ac:dyDescent="0.2">
      <c r="A212" s="21"/>
      <c r="B212" s="62" t="s">
        <v>13</v>
      </c>
      <c r="C212" s="16"/>
      <c r="D212" s="6">
        <f t="shared" si="79"/>
        <v>0</v>
      </c>
      <c r="E212" s="6">
        <v>0</v>
      </c>
      <c r="F212" s="37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11"/>
      <c r="N212" s="5"/>
    </row>
    <row r="213" spans="1:14" s="10" customFormat="1" ht="15.65" x14ac:dyDescent="0.2">
      <c r="A213" s="21"/>
      <c r="B213" s="81" t="s">
        <v>33</v>
      </c>
      <c r="C213" s="16"/>
      <c r="D213" s="6">
        <f t="shared" si="79"/>
        <v>0</v>
      </c>
      <c r="E213" s="6">
        <v>0</v>
      </c>
      <c r="F213" s="37">
        <v>0</v>
      </c>
      <c r="G213" s="6">
        <v>0</v>
      </c>
      <c r="H213" s="6">
        <v>0</v>
      </c>
      <c r="I213" s="6">
        <v>0</v>
      </c>
      <c r="J213" s="6">
        <v>0</v>
      </c>
      <c r="K213" s="37">
        <v>0</v>
      </c>
      <c r="L213" s="6">
        <v>0</v>
      </c>
      <c r="M213" s="11"/>
      <c r="N213" s="5"/>
    </row>
    <row r="214" spans="1:14" s="10" customFormat="1" ht="54.35" x14ac:dyDescent="0.2">
      <c r="A214" s="21"/>
      <c r="B214" s="81" t="s">
        <v>159</v>
      </c>
      <c r="C214" s="15" t="s">
        <v>112</v>
      </c>
      <c r="D214" s="7">
        <f t="shared" si="79"/>
        <v>97074</v>
      </c>
      <c r="E214" s="7">
        <f>SUM(E215:E218)</f>
        <v>0</v>
      </c>
      <c r="F214" s="41">
        <f>SUM(F215:F218)</f>
        <v>32358</v>
      </c>
      <c r="G214" s="7">
        <f t="shared" ref="G214:L214" si="80">SUM(G215:G218)</f>
        <v>32358</v>
      </c>
      <c r="H214" s="7">
        <f t="shared" si="80"/>
        <v>32358</v>
      </c>
      <c r="I214" s="7">
        <f t="shared" si="80"/>
        <v>0</v>
      </c>
      <c r="J214" s="7">
        <f t="shared" si="80"/>
        <v>0</v>
      </c>
      <c r="K214" s="7">
        <f t="shared" si="80"/>
        <v>0</v>
      </c>
      <c r="L214" s="7">
        <f t="shared" si="80"/>
        <v>0</v>
      </c>
      <c r="M214" s="11"/>
      <c r="N214" s="5"/>
    </row>
    <row r="215" spans="1:14" s="10" customFormat="1" ht="15.65" x14ac:dyDescent="0.2">
      <c r="A215" s="21"/>
      <c r="B215" s="81" t="s">
        <v>11</v>
      </c>
      <c r="C215" s="16"/>
      <c r="D215" s="6">
        <f t="shared" si="79"/>
        <v>0</v>
      </c>
      <c r="E215" s="6">
        <v>0</v>
      </c>
      <c r="F215" s="37">
        <v>0</v>
      </c>
      <c r="G215" s="6">
        <v>0</v>
      </c>
      <c r="H215" s="6">
        <v>0</v>
      </c>
      <c r="I215" s="6">
        <v>0</v>
      </c>
      <c r="J215" s="6">
        <v>0</v>
      </c>
      <c r="K215" s="37">
        <v>0</v>
      </c>
      <c r="L215" s="6">
        <v>0</v>
      </c>
      <c r="M215" s="11"/>
      <c r="N215" s="5"/>
    </row>
    <row r="216" spans="1:14" s="10" customFormat="1" ht="15.65" x14ac:dyDescent="0.2">
      <c r="A216" s="21"/>
      <c r="B216" s="81" t="s">
        <v>12</v>
      </c>
      <c r="C216" s="16"/>
      <c r="D216" s="6">
        <f t="shared" si="79"/>
        <v>0</v>
      </c>
      <c r="E216" s="6">
        <v>0</v>
      </c>
      <c r="F216" s="37">
        <v>0</v>
      </c>
      <c r="G216" s="6">
        <v>0</v>
      </c>
      <c r="H216" s="6">
        <v>0</v>
      </c>
      <c r="I216" s="6">
        <v>0</v>
      </c>
      <c r="J216" s="6">
        <v>0</v>
      </c>
      <c r="K216" s="37">
        <v>0</v>
      </c>
      <c r="L216" s="6">
        <v>0</v>
      </c>
      <c r="M216" s="11"/>
      <c r="N216" s="5"/>
    </row>
    <row r="217" spans="1:14" s="10" customFormat="1" ht="15.65" x14ac:dyDescent="0.2">
      <c r="A217" s="21"/>
      <c r="B217" s="81" t="s">
        <v>13</v>
      </c>
      <c r="C217" s="16"/>
      <c r="D217" s="6">
        <f t="shared" si="79"/>
        <v>97074</v>
      </c>
      <c r="E217" s="6">
        <v>0</v>
      </c>
      <c r="F217" s="37">
        <v>32358</v>
      </c>
      <c r="G217" s="6">
        <v>32358</v>
      </c>
      <c r="H217" s="6">
        <v>32358</v>
      </c>
      <c r="I217" s="6">
        <v>0</v>
      </c>
      <c r="J217" s="6">
        <v>0</v>
      </c>
      <c r="K217" s="37">
        <v>0</v>
      </c>
      <c r="L217" s="6">
        <v>0</v>
      </c>
      <c r="M217" s="11"/>
      <c r="N217" s="5"/>
    </row>
    <row r="218" spans="1:14" s="10" customFormat="1" ht="15.65" x14ac:dyDescent="0.2">
      <c r="A218" s="21"/>
      <c r="B218" s="81" t="s">
        <v>33</v>
      </c>
      <c r="C218" s="16"/>
      <c r="D218" s="6">
        <f t="shared" si="79"/>
        <v>0</v>
      </c>
      <c r="E218" s="6">
        <v>0</v>
      </c>
      <c r="F218" s="37">
        <v>0</v>
      </c>
      <c r="G218" s="6">
        <v>0</v>
      </c>
      <c r="H218" s="6">
        <v>0</v>
      </c>
      <c r="I218" s="6">
        <v>0</v>
      </c>
      <c r="J218" s="6">
        <v>0</v>
      </c>
      <c r="K218" s="37">
        <v>0</v>
      </c>
      <c r="L218" s="6">
        <v>0</v>
      </c>
      <c r="M218" s="11"/>
      <c r="N218" s="5"/>
    </row>
    <row r="219" spans="1:14" s="10" customFormat="1" ht="54.35" x14ac:dyDescent="0.2">
      <c r="A219" s="21"/>
      <c r="B219" s="63" t="s">
        <v>158</v>
      </c>
      <c r="C219" s="18" t="s">
        <v>157</v>
      </c>
      <c r="D219" s="6">
        <v>0</v>
      </c>
      <c r="E219" s="6">
        <v>0</v>
      </c>
      <c r="F219" s="37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11" t="s">
        <v>67</v>
      </c>
      <c r="N219" s="5"/>
    </row>
    <row r="220" spans="1:14" s="10" customFormat="1" ht="15.65" x14ac:dyDescent="0.2">
      <c r="A220" s="21"/>
      <c r="B220" s="4" t="s">
        <v>11</v>
      </c>
      <c r="C220" s="16"/>
      <c r="D220" s="6">
        <f t="shared" si="79"/>
        <v>0</v>
      </c>
      <c r="E220" s="6">
        <v>0</v>
      </c>
      <c r="F220" s="37">
        <v>0</v>
      </c>
      <c r="G220" s="6">
        <v>0</v>
      </c>
      <c r="H220" s="6">
        <v>0</v>
      </c>
      <c r="I220" s="37">
        <v>0</v>
      </c>
      <c r="J220" s="37">
        <v>0</v>
      </c>
      <c r="K220" s="37">
        <v>0</v>
      </c>
      <c r="L220" s="6">
        <v>0</v>
      </c>
      <c r="M220" s="11"/>
      <c r="N220" s="5"/>
    </row>
    <row r="221" spans="1:14" s="10" customFormat="1" ht="15.65" x14ac:dyDescent="0.2">
      <c r="A221" s="21"/>
      <c r="B221" s="4" t="s">
        <v>12</v>
      </c>
      <c r="C221" s="16"/>
      <c r="D221" s="6">
        <f t="shared" ref="D221" si="81">SUM(E221:L221)</f>
        <v>0</v>
      </c>
      <c r="E221" s="6">
        <v>0</v>
      </c>
      <c r="F221" s="37">
        <v>0</v>
      </c>
      <c r="G221" s="6">
        <v>0</v>
      </c>
      <c r="H221" s="6">
        <v>0</v>
      </c>
      <c r="I221" s="37">
        <v>0</v>
      </c>
      <c r="J221" s="37">
        <v>0</v>
      </c>
      <c r="K221" s="37">
        <v>0</v>
      </c>
      <c r="L221" s="6">
        <v>0</v>
      </c>
      <c r="M221" s="11"/>
      <c r="N221" s="5"/>
    </row>
    <row r="222" spans="1:14" s="10" customFormat="1" ht="15.65" x14ac:dyDescent="0.2">
      <c r="A222" s="21"/>
      <c r="B222" s="4" t="s">
        <v>13</v>
      </c>
      <c r="C222" s="16"/>
      <c r="D222" s="6">
        <f t="shared" ref="D222:D223" si="82">SUM(E222:L222)</f>
        <v>193</v>
      </c>
      <c r="E222" s="6">
        <v>0</v>
      </c>
      <c r="F222" s="37">
        <v>193</v>
      </c>
      <c r="G222" s="6">
        <v>0</v>
      </c>
      <c r="H222" s="6">
        <v>0</v>
      </c>
      <c r="I222" s="37">
        <v>0</v>
      </c>
      <c r="J222" s="37">
        <v>0</v>
      </c>
      <c r="K222" s="37">
        <v>0</v>
      </c>
      <c r="L222" s="6">
        <v>0</v>
      </c>
      <c r="M222" s="11"/>
      <c r="N222" s="5"/>
    </row>
    <row r="223" spans="1:14" s="10" customFormat="1" ht="15.65" x14ac:dyDescent="0.2">
      <c r="A223" s="21"/>
      <c r="B223" s="4" t="s">
        <v>14</v>
      </c>
      <c r="C223" s="16"/>
      <c r="D223" s="6">
        <f t="shared" si="82"/>
        <v>0</v>
      </c>
      <c r="E223" s="6">
        <v>0</v>
      </c>
      <c r="F223" s="37">
        <v>0</v>
      </c>
      <c r="G223" s="6">
        <v>0</v>
      </c>
      <c r="H223" s="6">
        <v>0</v>
      </c>
      <c r="I223" s="37">
        <v>0</v>
      </c>
      <c r="J223" s="37">
        <v>0</v>
      </c>
      <c r="K223" s="37">
        <v>0</v>
      </c>
      <c r="L223" s="6">
        <v>0</v>
      </c>
      <c r="M223" s="11"/>
      <c r="N223" s="5"/>
    </row>
    <row r="224" spans="1:14" s="10" customFormat="1" ht="15.65" x14ac:dyDescent="0.25">
      <c r="A224" s="21"/>
      <c r="B224" s="4"/>
      <c r="C224" s="93" t="s">
        <v>126</v>
      </c>
      <c r="D224" s="94"/>
      <c r="E224" s="94"/>
      <c r="F224" s="94"/>
      <c r="G224" s="94"/>
      <c r="H224" s="94"/>
      <c r="I224" s="94"/>
      <c r="J224" s="94"/>
      <c r="K224" s="94"/>
      <c r="L224" s="94"/>
      <c r="M224" s="95"/>
      <c r="N224" s="5"/>
    </row>
    <row r="225" spans="1:14" s="10" customFormat="1" ht="173.25" customHeight="1" x14ac:dyDescent="0.2">
      <c r="A225" s="21" t="s">
        <v>151</v>
      </c>
      <c r="B225" s="63" t="s">
        <v>58</v>
      </c>
      <c r="C225" s="18" t="s">
        <v>98</v>
      </c>
      <c r="D225" s="6">
        <f t="shared" ref="D225:L225" si="83">SUM(D226:D229)</f>
        <v>19308.38</v>
      </c>
      <c r="E225" s="6">
        <f t="shared" si="83"/>
        <v>5813.7380000000003</v>
      </c>
      <c r="F225" s="37">
        <f t="shared" si="83"/>
        <v>4734.0420000000004</v>
      </c>
      <c r="G225" s="6">
        <f t="shared" si="83"/>
        <v>4630.3</v>
      </c>
      <c r="H225" s="6">
        <f t="shared" si="83"/>
        <v>4130.3</v>
      </c>
      <c r="I225" s="6">
        <f t="shared" si="83"/>
        <v>0</v>
      </c>
      <c r="J225" s="6">
        <f t="shared" si="83"/>
        <v>0</v>
      </c>
      <c r="K225" s="6">
        <f t="shared" si="83"/>
        <v>0</v>
      </c>
      <c r="L225" s="6">
        <f t="shared" si="83"/>
        <v>0</v>
      </c>
      <c r="M225" s="11" t="s">
        <v>71</v>
      </c>
      <c r="N225" s="5"/>
    </row>
    <row r="226" spans="1:14" s="10" customFormat="1" ht="15.65" x14ac:dyDescent="0.2">
      <c r="A226" s="21"/>
      <c r="B226" s="4" t="s">
        <v>11</v>
      </c>
      <c r="C226" s="16"/>
      <c r="D226" s="6">
        <f>SUM(E226:L226)</f>
        <v>0</v>
      </c>
      <c r="E226" s="6">
        <v>0</v>
      </c>
      <c r="F226" s="37">
        <v>0</v>
      </c>
      <c r="G226" s="6">
        <v>0</v>
      </c>
      <c r="H226" s="6">
        <v>0</v>
      </c>
      <c r="I226" s="37">
        <v>0</v>
      </c>
      <c r="J226" s="37">
        <v>0</v>
      </c>
      <c r="K226" s="37">
        <v>0</v>
      </c>
      <c r="L226" s="6">
        <v>0</v>
      </c>
      <c r="M226" s="11"/>
      <c r="N226" s="5"/>
    </row>
    <row r="227" spans="1:14" s="10" customFormat="1" ht="15.65" x14ac:dyDescent="0.2">
      <c r="A227" s="21"/>
      <c r="B227" s="4" t="s">
        <v>12</v>
      </c>
      <c r="C227" s="16"/>
      <c r="D227" s="6">
        <f>SUM(E227:L227)</f>
        <v>12390.900000000001</v>
      </c>
      <c r="E227" s="6">
        <v>0</v>
      </c>
      <c r="F227" s="37">
        <v>4130.3</v>
      </c>
      <c r="G227" s="6">
        <v>4130.3</v>
      </c>
      <c r="H227" s="6">
        <v>4130.3</v>
      </c>
      <c r="I227" s="37">
        <v>0</v>
      </c>
      <c r="J227" s="37">
        <v>0</v>
      </c>
      <c r="K227" s="37">
        <v>0</v>
      </c>
      <c r="L227" s="6">
        <v>0</v>
      </c>
      <c r="M227" s="11"/>
      <c r="N227" s="5"/>
    </row>
    <row r="228" spans="1:14" s="10" customFormat="1" ht="15.65" x14ac:dyDescent="0.2">
      <c r="A228" s="21"/>
      <c r="B228" s="4" t="s">
        <v>13</v>
      </c>
      <c r="C228" s="16"/>
      <c r="D228" s="6">
        <f>SUM(E228:L228)</f>
        <v>6917.4800000000005</v>
      </c>
      <c r="E228" s="6">
        <f>6016.8-203.062</f>
        <v>5813.7380000000003</v>
      </c>
      <c r="F228" s="37">
        <f>396.6+207.142</f>
        <v>603.74199999999996</v>
      </c>
      <c r="G228" s="37">
        <f>500</f>
        <v>500</v>
      </c>
      <c r="H228" s="37">
        <v>0</v>
      </c>
      <c r="I228" s="37">
        <v>0</v>
      </c>
      <c r="J228" s="37">
        <v>0</v>
      </c>
      <c r="K228" s="37">
        <v>0</v>
      </c>
      <c r="L228" s="6">
        <v>0</v>
      </c>
      <c r="M228" s="11"/>
      <c r="N228" s="5"/>
    </row>
    <row r="229" spans="1:14" s="10" customFormat="1" ht="15.65" x14ac:dyDescent="0.2">
      <c r="A229" s="21"/>
      <c r="B229" s="4" t="s">
        <v>14</v>
      </c>
      <c r="C229" s="16"/>
      <c r="D229" s="6">
        <f>SUM(E229:L229)</f>
        <v>0</v>
      </c>
      <c r="E229" s="6">
        <v>0</v>
      </c>
      <c r="F229" s="37">
        <v>0</v>
      </c>
      <c r="G229" s="6">
        <v>0</v>
      </c>
      <c r="H229" s="6">
        <v>0</v>
      </c>
      <c r="I229" s="37">
        <v>0</v>
      </c>
      <c r="J229" s="37">
        <v>0</v>
      </c>
      <c r="K229" s="37">
        <v>0</v>
      </c>
      <c r="L229" s="6">
        <v>0</v>
      </c>
      <c r="M229" s="11"/>
      <c r="N229" s="5"/>
    </row>
    <row r="230" spans="1:14" s="10" customFormat="1" ht="149.44999999999999" x14ac:dyDescent="0.25">
      <c r="A230" s="21" t="s">
        <v>156</v>
      </c>
      <c r="B230" s="84" t="s">
        <v>50</v>
      </c>
      <c r="C230" s="83" t="s">
        <v>98</v>
      </c>
      <c r="D230" s="6">
        <f t="shared" ref="D230:L230" si="84">SUM(D231:D234)</f>
        <v>954</v>
      </c>
      <c r="E230" s="6">
        <f t="shared" si="84"/>
        <v>0</v>
      </c>
      <c r="F230" s="37">
        <f t="shared" si="84"/>
        <v>454</v>
      </c>
      <c r="G230" s="6">
        <f t="shared" si="84"/>
        <v>500</v>
      </c>
      <c r="H230" s="6">
        <f t="shared" si="84"/>
        <v>0</v>
      </c>
      <c r="I230" s="6">
        <f t="shared" si="84"/>
        <v>0</v>
      </c>
      <c r="J230" s="6">
        <f t="shared" si="84"/>
        <v>0</v>
      </c>
      <c r="K230" s="6">
        <f t="shared" si="84"/>
        <v>0</v>
      </c>
      <c r="L230" s="6">
        <f t="shared" si="84"/>
        <v>0</v>
      </c>
      <c r="M230" s="82"/>
      <c r="N230" s="5"/>
    </row>
    <row r="231" spans="1:14" s="10" customFormat="1" ht="15.65" x14ac:dyDescent="0.2">
      <c r="A231" s="21"/>
      <c r="B231" s="4" t="s">
        <v>11</v>
      </c>
      <c r="C231" s="82"/>
      <c r="D231" s="6">
        <f>SUM(E231:L231)</f>
        <v>0</v>
      </c>
      <c r="E231" s="6">
        <v>0</v>
      </c>
      <c r="F231" s="37">
        <v>0</v>
      </c>
      <c r="G231" s="6">
        <v>0</v>
      </c>
      <c r="H231" s="6">
        <v>0</v>
      </c>
      <c r="I231" s="37">
        <v>0</v>
      </c>
      <c r="J231" s="37">
        <v>0</v>
      </c>
      <c r="K231" s="37">
        <v>0</v>
      </c>
      <c r="L231" s="6">
        <v>0</v>
      </c>
      <c r="M231" s="82"/>
      <c r="N231" s="5"/>
    </row>
    <row r="232" spans="1:14" s="10" customFormat="1" ht="15.65" x14ac:dyDescent="0.2">
      <c r="A232" s="21"/>
      <c r="B232" s="4" t="s">
        <v>12</v>
      </c>
      <c r="C232" s="82"/>
      <c r="D232" s="6">
        <f>SUM(E232:L232)</f>
        <v>0</v>
      </c>
      <c r="E232" s="6">
        <v>0</v>
      </c>
      <c r="F232" s="37">
        <v>0</v>
      </c>
      <c r="G232" s="6">
        <v>0</v>
      </c>
      <c r="H232" s="6">
        <v>0</v>
      </c>
      <c r="I232" s="37">
        <v>0</v>
      </c>
      <c r="J232" s="37">
        <v>0</v>
      </c>
      <c r="K232" s="37">
        <v>0</v>
      </c>
      <c r="L232" s="6">
        <v>0</v>
      </c>
      <c r="M232" s="82"/>
      <c r="N232" s="5"/>
    </row>
    <row r="233" spans="1:14" s="10" customFormat="1" ht="15.65" x14ac:dyDescent="0.2">
      <c r="A233" s="21"/>
      <c r="B233" s="4" t="s">
        <v>13</v>
      </c>
      <c r="C233" s="82"/>
      <c r="D233" s="6">
        <f>SUM(E233:L233)</f>
        <v>954</v>
      </c>
      <c r="E233" s="6">
        <v>0</v>
      </c>
      <c r="F233" s="37">
        <f>230+224</f>
        <v>454</v>
      </c>
      <c r="G233" s="6">
        <v>500</v>
      </c>
      <c r="H233" s="6">
        <v>0</v>
      </c>
      <c r="I233" s="37">
        <v>0</v>
      </c>
      <c r="J233" s="37">
        <v>0</v>
      </c>
      <c r="K233" s="37">
        <v>0</v>
      </c>
      <c r="L233" s="6">
        <v>0</v>
      </c>
      <c r="M233" s="82"/>
      <c r="N233" s="5"/>
    </row>
    <row r="234" spans="1:14" s="10" customFormat="1" ht="15.65" x14ac:dyDescent="0.2">
      <c r="A234" s="21"/>
      <c r="B234" s="4" t="s">
        <v>14</v>
      </c>
      <c r="C234" s="82"/>
      <c r="D234" s="6">
        <f>SUM(E234:L234)</f>
        <v>0</v>
      </c>
      <c r="E234" s="6">
        <v>0</v>
      </c>
      <c r="F234" s="37">
        <v>0</v>
      </c>
      <c r="G234" s="6">
        <v>0</v>
      </c>
      <c r="H234" s="6">
        <v>0</v>
      </c>
      <c r="I234" s="37">
        <v>0</v>
      </c>
      <c r="J234" s="37">
        <v>0</v>
      </c>
      <c r="K234" s="37">
        <v>0</v>
      </c>
      <c r="L234" s="6">
        <v>0</v>
      </c>
      <c r="M234" s="82"/>
      <c r="N234" s="5"/>
    </row>
    <row r="235" spans="1:14" s="10" customFormat="1" ht="93.75" x14ac:dyDescent="0.2">
      <c r="A235" s="44" t="s">
        <v>59</v>
      </c>
      <c r="B235" s="45" t="s">
        <v>164</v>
      </c>
      <c r="C235" s="46"/>
      <c r="D235" s="47">
        <f>SUM(D236:D239)</f>
        <v>5241.9650799999999</v>
      </c>
      <c r="E235" s="47">
        <f t="shared" ref="E235:L235" si="85">SUM(E236:E239)</f>
        <v>516.93200000000002</v>
      </c>
      <c r="F235" s="89">
        <f t="shared" si="85"/>
        <v>604.62599999999998</v>
      </c>
      <c r="G235" s="47">
        <f t="shared" si="85"/>
        <v>604.6</v>
      </c>
      <c r="H235" s="47">
        <f t="shared" si="85"/>
        <v>604.6</v>
      </c>
      <c r="I235" s="47">
        <f t="shared" si="85"/>
        <v>727.80177000000003</v>
      </c>
      <c r="J235" s="47">
        <f t="shared" si="85"/>
        <v>727.80177000000003</v>
      </c>
      <c r="K235" s="47">
        <f t="shared" si="85"/>
        <v>727.80177000000003</v>
      </c>
      <c r="L235" s="47">
        <f t="shared" si="85"/>
        <v>727.80177000000003</v>
      </c>
      <c r="M235" s="48"/>
      <c r="N235" s="5"/>
    </row>
    <row r="236" spans="1:14" s="10" customFormat="1" ht="15.65" x14ac:dyDescent="0.2">
      <c r="A236" s="21"/>
      <c r="B236" s="4" t="s">
        <v>11</v>
      </c>
      <c r="C236" s="16"/>
      <c r="D236" s="6">
        <f>SUM(D241+D246+D251)</f>
        <v>0</v>
      </c>
      <c r="E236" s="6">
        <f t="shared" ref="E236:L238" si="86">SUM(E241+E246+E251)</f>
        <v>0</v>
      </c>
      <c r="F236" s="37">
        <f t="shared" si="86"/>
        <v>0</v>
      </c>
      <c r="G236" s="6">
        <f t="shared" si="86"/>
        <v>0</v>
      </c>
      <c r="H236" s="6">
        <f t="shared" si="86"/>
        <v>0</v>
      </c>
      <c r="I236" s="37">
        <f t="shared" si="86"/>
        <v>0</v>
      </c>
      <c r="J236" s="37">
        <f t="shared" si="86"/>
        <v>0</v>
      </c>
      <c r="K236" s="37">
        <f t="shared" si="86"/>
        <v>0</v>
      </c>
      <c r="L236" s="6">
        <f t="shared" si="86"/>
        <v>0</v>
      </c>
      <c r="M236" s="11"/>
      <c r="N236" s="5"/>
    </row>
    <row r="237" spans="1:14" s="10" customFormat="1" ht="15.65" x14ac:dyDescent="0.2">
      <c r="A237" s="21"/>
      <c r="B237" s="4" t="s">
        <v>12</v>
      </c>
      <c r="C237" s="16"/>
      <c r="D237" s="6">
        <f>SUM(D242+D247+D252)</f>
        <v>0</v>
      </c>
      <c r="E237" s="6">
        <f t="shared" si="86"/>
        <v>0</v>
      </c>
      <c r="F237" s="37">
        <f t="shared" si="86"/>
        <v>0</v>
      </c>
      <c r="G237" s="6">
        <f t="shared" si="86"/>
        <v>0</v>
      </c>
      <c r="H237" s="6">
        <f t="shared" si="86"/>
        <v>0</v>
      </c>
      <c r="I237" s="37">
        <f t="shared" si="86"/>
        <v>0</v>
      </c>
      <c r="J237" s="37">
        <f t="shared" si="86"/>
        <v>0</v>
      </c>
      <c r="K237" s="37">
        <f t="shared" si="86"/>
        <v>0</v>
      </c>
      <c r="L237" s="6">
        <f t="shared" si="86"/>
        <v>0</v>
      </c>
      <c r="M237" s="11"/>
      <c r="N237" s="5"/>
    </row>
    <row r="238" spans="1:14" s="10" customFormat="1" ht="15.65" x14ac:dyDescent="0.2">
      <c r="A238" s="21"/>
      <c r="B238" s="4" t="s">
        <v>13</v>
      </c>
      <c r="C238" s="16"/>
      <c r="D238" s="6">
        <f>SUM(D243+D248+D253)</f>
        <v>5241.9650799999999</v>
      </c>
      <c r="E238" s="6">
        <f t="shared" si="86"/>
        <v>516.93200000000002</v>
      </c>
      <c r="F238" s="37">
        <f t="shared" si="86"/>
        <v>604.62599999999998</v>
      </c>
      <c r="G238" s="6">
        <f t="shared" si="86"/>
        <v>604.6</v>
      </c>
      <c r="H238" s="6">
        <f t="shared" si="86"/>
        <v>604.6</v>
      </c>
      <c r="I238" s="37">
        <f t="shared" si="86"/>
        <v>727.80177000000003</v>
      </c>
      <c r="J238" s="37">
        <f t="shared" si="86"/>
        <v>727.80177000000003</v>
      </c>
      <c r="K238" s="37">
        <f t="shared" si="86"/>
        <v>727.80177000000003</v>
      </c>
      <c r="L238" s="6">
        <f t="shared" si="86"/>
        <v>727.80177000000003</v>
      </c>
      <c r="M238" s="11"/>
      <c r="N238" s="5"/>
    </row>
    <row r="239" spans="1:14" s="10" customFormat="1" ht="15.65" x14ac:dyDescent="0.2">
      <c r="A239" s="21"/>
      <c r="B239" s="4" t="s">
        <v>14</v>
      </c>
      <c r="C239" s="16"/>
      <c r="D239" s="6">
        <f t="shared" ref="D239:L239" si="87">SUM(D244+D249+D254)</f>
        <v>0</v>
      </c>
      <c r="E239" s="6">
        <f t="shared" si="87"/>
        <v>0</v>
      </c>
      <c r="F239" s="37">
        <f t="shared" si="87"/>
        <v>0</v>
      </c>
      <c r="G239" s="6">
        <f t="shared" si="87"/>
        <v>0</v>
      </c>
      <c r="H239" s="6">
        <f t="shared" si="87"/>
        <v>0</v>
      </c>
      <c r="I239" s="37">
        <f t="shared" si="87"/>
        <v>0</v>
      </c>
      <c r="J239" s="37">
        <f t="shared" si="87"/>
        <v>0</v>
      </c>
      <c r="K239" s="37">
        <f t="shared" si="87"/>
        <v>0</v>
      </c>
      <c r="L239" s="6">
        <f t="shared" si="87"/>
        <v>0</v>
      </c>
      <c r="M239" s="11"/>
      <c r="N239" s="5"/>
    </row>
    <row r="240" spans="1:14" s="10" customFormat="1" ht="46.9" x14ac:dyDescent="0.2">
      <c r="A240" s="21" t="s">
        <v>60</v>
      </c>
      <c r="B240" s="22" t="s">
        <v>23</v>
      </c>
      <c r="C240" s="16"/>
      <c r="D240" s="6">
        <f>SUM(D241+D242+D243+D244)</f>
        <v>0</v>
      </c>
      <c r="E240" s="6">
        <f t="shared" ref="E240:L240" si="88">SUM(E241+E242+E243+E244)</f>
        <v>0</v>
      </c>
      <c r="F240" s="37">
        <f t="shared" si="88"/>
        <v>0</v>
      </c>
      <c r="G240" s="6">
        <f t="shared" si="88"/>
        <v>0</v>
      </c>
      <c r="H240" s="6">
        <f t="shared" si="88"/>
        <v>0</v>
      </c>
      <c r="I240" s="37">
        <f t="shared" si="88"/>
        <v>0</v>
      </c>
      <c r="J240" s="37">
        <f t="shared" si="88"/>
        <v>0</v>
      </c>
      <c r="K240" s="37">
        <f t="shared" si="88"/>
        <v>0</v>
      </c>
      <c r="L240" s="6">
        <f t="shared" si="88"/>
        <v>0</v>
      </c>
      <c r="M240" s="11"/>
      <c r="N240" s="5"/>
    </row>
    <row r="241" spans="1:14" s="10" customFormat="1" ht="15.65" x14ac:dyDescent="0.2">
      <c r="A241" s="21"/>
      <c r="B241" s="4" t="s">
        <v>11</v>
      </c>
      <c r="C241" s="16"/>
      <c r="D241" s="6">
        <f>SUM(E241:L241)</f>
        <v>0</v>
      </c>
      <c r="E241" s="6">
        <v>0</v>
      </c>
      <c r="F241" s="37">
        <v>0</v>
      </c>
      <c r="G241" s="6">
        <v>0</v>
      </c>
      <c r="H241" s="6">
        <v>0</v>
      </c>
      <c r="I241" s="37">
        <v>0</v>
      </c>
      <c r="J241" s="37">
        <v>0</v>
      </c>
      <c r="K241" s="37">
        <v>0</v>
      </c>
      <c r="L241" s="6">
        <v>0</v>
      </c>
      <c r="M241" s="11"/>
      <c r="N241" s="5"/>
    </row>
    <row r="242" spans="1:14" s="10" customFormat="1" ht="15.65" x14ac:dyDescent="0.2">
      <c r="A242" s="21"/>
      <c r="B242" s="4" t="s">
        <v>12</v>
      </c>
      <c r="C242" s="16"/>
      <c r="D242" s="6">
        <f>SUM(E242:L242)</f>
        <v>0</v>
      </c>
      <c r="E242" s="6">
        <v>0</v>
      </c>
      <c r="F242" s="37">
        <v>0</v>
      </c>
      <c r="G242" s="6">
        <v>0</v>
      </c>
      <c r="H242" s="6">
        <v>0</v>
      </c>
      <c r="I242" s="37">
        <v>0</v>
      </c>
      <c r="J242" s="37">
        <v>0</v>
      </c>
      <c r="K242" s="37">
        <v>0</v>
      </c>
      <c r="L242" s="6">
        <v>0</v>
      </c>
      <c r="M242" s="11"/>
      <c r="N242" s="5"/>
    </row>
    <row r="243" spans="1:14" s="10" customFormat="1" ht="15.65" x14ac:dyDescent="0.2">
      <c r="A243" s="21"/>
      <c r="B243" s="4" t="s">
        <v>13</v>
      </c>
      <c r="C243" s="16"/>
      <c r="D243" s="6">
        <f>SUM(E243:L243)</f>
        <v>0</v>
      </c>
      <c r="E243" s="6">
        <v>0</v>
      </c>
      <c r="F243" s="37">
        <v>0</v>
      </c>
      <c r="G243" s="6">
        <v>0</v>
      </c>
      <c r="H243" s="6">
        <v>0</v>
      </c>
      <c r="I243" s="37">
        <v>0</v>
      </c>
      <c r="J243" s="37">
        <v>0</v>
      </c>
      <c r="K243" s="37">
        <v>0</v>
      </c>
      <c r="L243" s="6">
        <v>0</v>
      </c>
      <c r="M243" s="11"/>
      <c r="N243" s="5"/>
    </row>
    <row r="244" spans="1:14" s="10" customFormat="1" ht="15.65" x14ac:dyDescent="0.2">
      <c r="A244" s="21"/>
      <c r="B244" s="4" t="s">
        <v>14</v>
      </c>
      <c r="C244" s="16"/>
      <c r="D244" s="6">
        <v>0</v>
      </c>
      <c r="E244" s="6">
        <v>0</v>
      </c>
      <c r="F244" s="37">
        <v>0</v>
      </c>
      <c r="G244" s="6">
        <v>0</v>
      </c>
      <c r="H244" s="6">
        <v>0</v>
      </c>
      <c r="I244" s="37">
        <v>0</v>
      </c>
      <c r="J244" s="37">
        <v>0</v>
      </c>
      <c r="K244" s="37">
        <v>0</v>
      </c>
      <c r="L244" s="6">
        <v>0</v>
      </c>
      <c r="M244" s="11"/>
      <c r="N244" s="5"/>
    </row>
    <row r="245" spans="1:14" s="10" customFormat="1" ht="62.5" x14ac:dyDescent="0.2">
      <c r="A245" s="21" t="s">
        <v>61</v>
      </c>
      <c r="B245" s="22" t="s">
        <v>25</v>
      </c>
      <c r="C245" s="16"/>
      <c r="D245" s="6">
        <f>SUM(D246+D247+D248+D249)</f>
        <v>0</v>
      </c>
      <c r="E245" s="6">
        <f>SUM(E246+E247+E248+E249)</f>
        <v>0</v>
      </c>
      <c r="F245" s="37">
        <f t="shared" ref="F245:L245" si="89">SUM(F246+F247+F248+F249)</f>
        <v>0</v>
      </c>
      <c r="G245" s="6">
        <f t="shared" si="89"/>
        <v>0</v>
      </c>
      <c r="H245" s="6">
        <f t="shared" si="89"/>
        <v>0</v>
      </c>
      <c r="I245" s="37">
        <f t="shared" si="89"/>
        <v>0</v>
      </c>
      <c r="J245" s="37">
        <f t="shared" si="89"/>
        <v>0</v>
      </c>
      <c r="K245" s="37">
        <f t="shared" si="89"/>
        <v>0</v>
      </c>
      <c r="L245" s="6">
        <f t="shared" si="89"/>
        <v>0</v>
      </c>
      <c r="M245" s="11"/>
      <c r="N245" s="5"/>
    </row>
    <row r="246" spans="1:14" s="10" customFormat="1" ht="15.65" x14ac:dyDescent="0.2">
      <c r="A246" s="21"/>
      <c r="B246" s="4" t="s">
        <v>11</v>
      </c>
      <c r="C246" s="16"/>
      <c r="D246" s="6">
        <f>SUM(E246:L246)</f>
        <v>0</v>
      </c>
      <c r="E246" s="6">
        <v>0</v>
      </c>
      <c r="F246" s="37">
        <v>0</v>
      </c>
      <c r="G246" s="6">
        <v>0</v>
      </c>
      <c r="H246" s="6">
        <v>0</v>
      </c>
      <c r="I246" s="37">
        <v>0</v>
      </c>
      <c r="J246" s="37">
        <v>0</v>
      </c>
      <c r="K246" s="37">
        <v>0</v>
      </c>
      <c r="L246" s="6">
        <v>0</v>
      </c>
      <c r="M246" s="11"/>
      <c r="N246" s="5"/>
    </row>
    <row r="247" spans="1:14" s="10" customFormat="1" ht="15.65" x14ac:dyDescent="0.2">
      <c r="A247" s="21"/>
      <c r="B247" s="4" t="s">
        <v>12</v>
      </c>
      <c r="C247" s="16"/>
      <c r="D247" s="6">
        <f>SUM(E247:L247)</f>
        <v>0</v>
      </c>
      <c r="E247" s="6">
        <v>0</v>
      </c>
      <c r="F247" s="37">
        <v>0</v>
      </c>
      <c r="G247" s="6">
        <v>0</v>
      </c>
      <c r="H247" s="6">
        <v>0</v>
      </c>
      <c r="I247" s="37">
        <v>0</v>
      </c>
      <c r="J247" s="37">
        <v>0</v>
      </c>
      <c r="K247" s="37">
        <v>0</v>
      </c>
      <c r="L247" s="6">
        <v>0</v>
      </c>
      <c r="M247" s="11"/>
      <c r="N247" s="5"/>
    </row>
    <row r="248" spans="1:14" s="10" customFormat="1" ht="15.65" x14ac:dyDescent="0.2">
      <c r="A248" s="21"/>
      <c r="B248" s="4" t="s">
        <v>13</v>
      </c>
      <c r="C248" s="16"/>
      <c r="D248" s="6">
        <f>SUM(E248:L248)</f>
        <v>0</v>
      </c>
      <c r="E248" s="6">
        <v>0</v>
      </c>
      <c r="F248" s="37">
        <v>0</v>
      </c>
      <c r="G248" s="6">
        <v>0</v>
      </c>
      <c r="H248" s="6">
        <v>0</v>
      </c>
      <c r="I248" s="37">
        <v>0</v>
      </c>
      <c r="J248" s="37">
        <v>0</v>
      </c>
      <c r="K248" s="37">
        <v>0</v>
      </c>
      <c r="L248" s="6">
        <v>0</v>
      </c>
      <c r="M248" s="11"/>
      <c r="N248" s="5"/>
    </row>
    <row r="249" spans="1:14" s="10" customFormat="1" ht="15.65" x14ac:dyDescent="0.2">
      <c r="A249" s="21"/>
      <c r="B249" s="4" t="s">
        <v>14</v>
      </c>
      <c r="C249" s="16"/>
      <c r="D249" s="6">
        <f>SUM(E249:L249)</f>
        <v>0</v>
      </c>
      <c r="E249" s="6">
        <v>0</v>
      </c>
      <c r="F249" s="37">
        <v>0</v>
      </c>
      <c r="G249" s="6">
        <v>0</v>
      </c>
      <c r="H249" s="6">
        <v>0</v>
      </c>
      <c r="I249" s="37">
        <v>0</v>
      </c>
      <c r="J249" s="37">
        <v>0</v>
      </c>
      <c r="K249" s="37">
        <v>0</v>
      </c>
      <c r="L249" s="6">
        <v>0</v>
      </c>
      <c r="M249" s="11"/>
      <c r="N249" s="5"/>
    </row>
    <row r="250" spans="1:14" s="10" customFormat="1" ht="31.25" x14ac:dyDescent="0.2">
      <c r="A250" s="21" t="s">
        <v>62</v>
      </c>
      <c r="B250" s="22" t="s">
        <v>63</v>
      </c>
      <c r="C250" s="16"/>
      <c r="D250" s="6">
        <f t="shared" ref="D250:L250" si="90">SUM(D251+D252+D253+D254)</f>
        <v>5241.9650799999999</v>
      </c>
      <c r="E250" s="6">
        <f t="shared" si="90"/>
        <v>516.93200000000002</v>
      </c>
      <c r="F250" s="37">
        <f t="shared" si="90"/>
        <v>604.62599999999998</v>
      </c>
      <c r="G250" s="6">
        <f t="shared" si="90"/>
        <v>604.6</v>
      </c>
      <c r="H250" s="6">
        <f t="shared" si="90"/>
        <v>604.6</v>
      </c>
      <c r="I250" s="37">
        <f t="shared" si="90"/>
        <v>727.80177000000003</v>
      </c>
      <c r="J250" s="37">
        <f t="shared" si="90"/>
        <v>727.80177000000003</v>
      </c>
      <c r="K250" s="37">
        <f t="shared" si="90"/>
        <v>727.80177000000003</v>
      </c>
      <c r="L250" s="6">
        <f t="shared" si="90"/>
        <v>727.80177000000003</v>
      </c>
      <c r="M250" s="11"/>
      <c r="N250" s="5"/>
    </row>
    <row r="251" spans="1:14" s="10" customFormat="1" ht="15.65" x14ac:dyDescent="0.2">
      <c r="A251" s="21"/>
      <c r="B251" s="4" t="s">
        <v>11</v>
      </c>
      <c r="C251" s="16"/>
      <c r="D251" s="6">
        <f t="shared" ref="D251:L251" si="91">SUM(D258+D264+D270)</f>
        <v>0</v>
      </c>
      <c r="E251" s="6">
        <f t="shared" si="91"/>
        <v>0</v>
      </c>
      <c r="F251" s="37">
        <f t="shared" si="91"/>
        <v>0</v>
      </c>
      <c r="G251" s="6">
        <f t="shared" si="91"/>
        <v>0</v>
      </c>
      <c r="H251" s="6">
        <f t="shared" si="91"/>
        <v>0</v>
      </c>
      <c r="I251" s="37">
        <f t="shared" si="91"/>
        <v>0</v>
      </c>
      <c r="J251" s="37">
        <f t="shared" si="91"/>
        <v>0</v>
      </c>
      <c r="K251" s="37">
        <f t="shared" si="91"/>
        <v>0</v>
      </c>
      <c r="L251" s="6">
        <f t="shared" si="91"/>
        <v>0</v>
      </c>
      <c r="M251" s="11"/>
      <c r="N251" s="5"/>
    </row>
    <row r="252" spans="1:14" s="10" customFormat="1" ht="15.65" x14ac:dyDescent="0.2">
      <c r="A252" s="21"/>
      <c r="B252" s="4" t="s">
        <v>12</v>
      </c>
      <c r="C252" s="16"/>
      <c r="D252" s="6">
        <f t="shared" ref="D252:L252" si="92">SUM(D259+D265+D271)</f>
        <v>0</v>
      </c>
      <c r="E252" s="6">
        <f t="shared" si="92"/>
        <v>0</v>
      </c>
      <c r="F252" s="37">
        <f t="shared" si="92"/>
        <v>0</v>
      </c>
      <c r="G252" s="6">
        <f t="shared" si="92"/>
        <v>0</v>
      </c>
      <c r="H252" s="6">
        <f t="shared" si="92"/>
        <v>0</v>
      </c>
      <c r="I252" s="37">
        <f t="shared" si="92"/>
        <v>0</v>
      </c>
      <c r="J252" s="37">
        <f t="shared" si="92"/>
        <v>0</v>
      </c>
      <c r="K252" s="37">
        <f t="shared" si="92"/>
        <v>0</v>
      </c>
      <c r="L252" s="6">
        <f t="shared" si="92"/>
        <v>0</v>
      </c>
      <c r="M252" s="11"/>
      <c r="N252" s="5"/>
    </row>
    <row r="253" spans="1:14" s="10" customFormat="1" ht="15.65" x14ac:dyDescent="0.2">
      <c r="A253" s="21"/>
      <c r="B253" s="4" t="s">
        <v>13</v>
      </c>
      <c r="C253" s="16"/>
      <c r="D253" s="6">
        <f>SUM(D260+D266+D272+D278)</f>
        <v>5241.9650799999999</v>
      </c>
      <c r="E253" s="6">
        <f>SUM(E260+E266+E272+E278)</f>
        <v>516.93200000000002</v>
      </c>
      <c r="F253" s="37">
        <f t="shared" ref="F253:L253" si="93">SUM(F260+F266+F272+F278)</f>
        <v>604.62599999999998</v>
      </c>
      <c r="G253" s="6">
        <f t="shared" si="93"/>
        <v>604.6</v>
      </c>
      <c r="H253" s="6">
        <f t="shared" si="93"/>
        <v>604.6</v>
      </c>
      <c r="I253" s="6">
        <f t="shared" si="93"/>
        <v>727.80177000000003</v>
      </c>
      <c r="J253" s="6">
        <f t="shared" si="93"/>
        <v>727.80177000000003</v>
      </c>
      <c r="K253" s="6">
        <f t="shared" si="93"/>
        <v>727.80177000000003</v>
      </c>
      <c r="L253" s="6">
        <f t="shared" si="93"/>
        <v>727.80177000000003</v>
      </c>
      <c r="M253" s="11"/>
      <c r="N253" s="5"/>
    </row>
    <row r="254" spans="1:14" s="10" customFormat="1" ht="15.65" x14ac:dyDescent="0.2">
      <c r="A254" s="21"/>
      <c r="B254" s="4" t="s">
        <v>14</v>
      </c>
      <c r="C254" s="16"/>
      <c r="D254" s="6">
        <f t="shared" ref="D254:L254" si="94">SUM(D261+D267+D273)</f>
        <v>0</v>
      </c>
      <c r="E254" s="6">
        <f t="shared" si="94"/>
        <v>0</v>
      </c>
      <c r="F254" s="37">
        <f t="shared" si="94"/>
        <v>0</v>
      </c>
      <c r="G254" s="6">
        <f t="shared" si="94"/>
        <v>0</v>
      </c>
      <c r="H254" s="6">
        <f t="shared" si="94"/>
        <v>0</v>
      </c>
      <c r="I254" s="37">
        <f t="shared" si="94"/>
        <v>0</v>
      </c>
      <c r="J254" s="37">
        <f t="shared" si="94"/>
        <v>0</v>
      </c>
      <c r="K254" s="37">
        <f t="shared" si="94"/>
        <v>0</v>
      </c>
      <c r="L254" s="6">
        <f t="shared" si="94"/>
        <v>0</v>
      </c>
      <c r="M254" s="11"/>
      <c r="N254" s="5"/>
    </row>
    <row r="255" spans="1:14" s="10" customFormat="1" ht="15.65" x14ac:dyDescent="0.2">
      <c r="A255" s="21"/>
      <c r="B255" s="24"/>
      <c r="C255" s="90" t="s">
        <v>132</v>
      </c>
      <c r="D255" s="91"/>
      <c r="E255" s="91"/>
      <c r="F255" s="91"/>
      <c r="G255" s="91"/>
      <c r="H255" s="91"/>
      <c r="I255" s="91"/>
      <c r="J255" s="91"/>
      <c r="K255" s="91"/>
      <c r="L255" s="91"/>
      <c r="M255" s="92"/>
      <c r="N255" s="5"/>
    </row>
    <row r="256" spans="1:14" s="10" customFormat="1" ht="15.65" x14ac:dyDescent="0.2">
      <c r="A256" s="21"/>
      <c r="B256" s="24"/>
      <c r="C256" s="90" t="s">
        <v>127</v>
      </c>
      <c r="D256" s="91"/>
      <c r="E256" s="91"/>
      <c r="F256" s="91"/>
      <c r="G256" s="91"/>
      <c r="H256" s="91"/>
      <c r="I256" s="91"/>
      <c r="J256" s="91"/>
      <c r="K256" s="91"/>
      <c r="L256" s="91"/>
      <c r="M256" s="92"/>
      <c r="N256" s="5"/>
    </row>
    <row r="257" spans="1:14" s="10" customFormat="1" ht="62.5" x14ac:dyDescent="0.2">
      <c r="A257" s="65" t="s">
        <v>64</v>
      </c>
      <c r="B257" s="63" t="s">
        <v>65</v>
      </c>
      <c r="C257" s="71" t="s">
        <v>66</v>
      </c>
      <c r="D257" s="37">
        <f t="shared" ref="D257:L257" si="95">SUM(D258+D259+D260+D261)</f>
        <v>0</v>
      </c>
      <c r="E257" s="37">
        <f t="shared" si="95"/>
        <v>0</v>
      </c>
      <c r="F257" s="37">
        <f t="shared" si="95"/>
        <v>0</v>
      </c>
      <c r="G257" s="37">
        <f t="shared" si="95"/>
        <v>0</v>
      </c>
      <c r="H257" s="37">
        <f t="shared" si="95"/>
        <v>0</v>
      </c>
      <c r="I257" s="37">
        <f t="shared" si="95"/>
        <v>0</v>
      </c>
      <c r="J257" s="37">
        <f t="shared" si="95"/>
        <v>0</v>
      </c>
      <c r="K257" s="37">
        <f t="shared" si="95"/>
        <v>0</v>
      </c>
      <c r="L257" s="6">
        <f t="shared" si="95"/>
        <v>0</v>
      </c>
      <c r="M257" s="11" t="s">
        <v>115</v>
      </c>
      <c r="N257" s="5"/>
    </row>
    <row r="258" spans="1:14" s="10" customFormat="1" ht="15.65" x14ac:dyDescent="0.2">
      <c r="A258" s="65"/>
      <c r="B258" s="72" t="s">
        <v>11</v>
      </c>
      <c r="C258" s="73"/>
      <c r="D258" s="37">
        <f>SUM(E258:L258)</f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6">
        <v>0</v>
      </c>
      <c r="M258" s="11"/>
      <c r="N258" s="5"/>
    </row>
    <row r="259" spans="1:14" s="10" customFormat="1" ht="15.65" x14ac:dyDescent="0.2">
      <c r="A259" s="65"/>
      <c r="B259" s="72" t="s">
        <v>12</v>
      </c>
      <c r="C259" s="67"/>
      <c r="D259" s="37">
        <f>SUM(E259:L259)</f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6">
        <v>0</v>
      </c>
      <c r="M259" s="11"/>
      <c r="N259" s="5"/>
    </row>
    <row r="260" spans="1:14" s="10" customFormat="1" ht="15.65" x14ac:dyDescent="0.2">
      <c r="A260" s="65"/>
      <c r="B260" s="72" t="s">
        <v>13</v>
      </c>
      <c r="C260" s="67"/>
      <c r="D260" s="37">
        <f>SUM(E260:L260)</f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6">
        <v>0</v>
      </c>
      <c r="M260" s="11"/>
      <c r="N260" s="5"/>
    </row>
    <row r="261" spans="1:14" s="10" customFormat="1" ht="15.65" x14ac:dyDescent="0.2">
      <c r="A261" s="65"/>
      <c r="B261" s="72" t="s">
        <v>14</v>
      </c>
      <c r="C261" s="67"/>
      <c r="D261" s="37">
        <f>SUM(E261:L261)</f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6">
        <v>0</v>
      </c>
      <c r="M261" s="11"/>
      <c r="N261" s="5"/>
    </row>
    <row r="262" spans="1:14" s="10" customFormat="1" ht="15.65" x14ac:dyDescent="0.2">
      <c r="A262" s="21"/>
      <c r="B262" s="24"/>
      <c r="C262" s="90" t="s">
        <v>128</v>
      </c>
      <c r="D262" s="91"/>
      <c r="E262" s="91"/>
      <c r="F262" s="91"/>
      <c r="G262" s="91"/>
      <c r="H262" s="91"/>
      <c r="I262" s="91"/>
      <c r="J262" s="91"/>
      <c r="K262" s="91"/>
      <c r="L262" s="91"/>
      <c r="M262" s="92"/>
      <c r="N262" s="5"/>
    </row>
    <row r="263" spans="1:14" s="10" customFormat="1" ht="67.75" customHeight="1" x14ac:dyDescent="0.25">
      <c r="A263" s="21" t="s">
        <v>68</v>
      </c>
      <c r="B263" s="29" t="s">
        <v>69</v>
      </c>
      <c r="C263" s="15" t="s">
        <v>70</v>
      </c>
      <c r="D263" s="6">
        <f>SUM(D264:D267)</f>
        <v>1561.9650800000002</v>
      </c>
      <c r="E263" s="6">
        <f t="shared" ref="E263:L263" si="96">SUM(E264:E267)</f>
        <v>246.93199999999999</v>
      </c>
      <c r="F263" s="37">
        <f t="shared" si="96"/>
        <v>134.626</v>
      </c>
      <c r="G263" s="6">
        <f t="shared" si="96"/>
        <v>134.6</v>
      </c>
      <c r="H263" s="6">
        <f t="shared" si="96"/>
        <v>134.6</v>
      </c>
      <c r="I263" s="6">
        <f t="shared" si="96"/>
        <v>227.80177000000003</v>
      </c>
      <c r="J263" s="6">
        <f t="shared" si="96"/>
        <v>227.80177000000003</v>
      </c>
      <c r="K263" s="6">
        <f t="shared" si="96"/>
        <v>227.80177000000003</v>
      </c>
      <c r="L263" s="6">
        <f t="shared" si="96"/>
        <v>227.80177000000003</v>
      </c>
      <c r="M263" s="11" t="s">
        <v>116</v>
      </c>
      <c r="N263" s="5"/>
    </row>
    <row r="264" spans="1:14" s="10" customFormat="1" ht="15.65" x14ac:dyDescent="0.2">
      <c r="A264" s="21"/>
      <c r="B264" s="4" t="s">
        <v>11</v>
      </c>
      <c r="C264" s="16"/>
      <c r="D264" s="6">
        <f>SUM(E264:L264)</f>
        <v>0</v>
      </c>
      <c r="E264" s="6">
        <v>0</v>
      </c>
      <c r="F264" s="37">
        <v>0</v>
      </c>
      <c r="G264" s="6">
        <v>0</v>
      </c>
      <c r="H264" s="6">
        <v>0</v>
      </c>
      <c r="I264" s="37">
        <v>0</v>
      </c>
      <c r="J264" s="37">
        <v>0</v>
      </c>
      <c r="K264" s="37">
        <v>0</v>
      </c>
      <c r="L264" s="6">
        <v>0</v>
      </c>
      <c r="M264" s="11"/>
      <c r="N264" s="5"/>
    </row>
    <row r="265" spans="1:14" s="10" customFormat="1" ht="15.65" x14ac:dyDescent="0.2">
      <c r="A265" s="21"/>
      <c r="B265" s="4" t="s">
        <v>12</v>
      </c>
      <c r="C265" s="16"/>
      <c r="D265" s="6">
        <f>SUM(E265:L265)</f>
        <v>0</v>
      </c>
      <c r="E265" s="6">
        <v>0</v>
      </c>
      <c r="F265" s="37">
        <v>0</v>
      </c>
      <c r="G265" s="6">
        <v>0</v>
      </c>
      <c r="H265" s="6">
        <v>0</v>
      </c>
      <c r="I265" s="37">
        <v>0</v>
      </c>
      <c r="J265" s="37">
        <v>0</v>
      </c>
      <c r="K265" s="37">
        <v>0</v>
      </c>
      <c r="L265" s="6">
        <v>0</v>
      </c>
      <c r="M265" s="11"/>
      <c r="N265" s="5"/>
    </row>
    <row r="266" spans="1:14" s="10" customFormat="1" ht="15.65" x14ac:dyDescent="0.2">
      <c r="A266" s="21"/>
      <c r="B266" s="4" t="s">
        <v>13</v>
      </c>
      <c r="C266" s="16"/>
      <c r="D266" s="6">
        <f>SUM(E266:L266)</f>
        <v>1561.9650800000002</v>
      </c>
      <c r="E266" s="37">
        <v>246.93199999999999</v>
      </c>
      <c r="F266" s="37">
        <f>54.985+79.641</f>
        <v>134.626</v>
      </c>
      <c r="G266" s="37">
        <v>134.6</v>
      </c>
      <c r="H266" s="37">
        <v>134.6</v>
      </c>
      <c r="I266" s="37">
        <f>527.80177-300</f>
        <v>227.80177000000003</v>
      </c>
      <c r="J266" s="37">
        <f>527.80177-300</f>
        <v>227.80177000000003</v>
      </c>
      <c r="K266" s="37">
        <f>527.80177-300</f>
        <v>227.80177000000003</v>
      </c>
      <c r="L266" s="37">
        <f>527.80177-300</f>
        <v>227.80177000000003</v>
      </c>
      <c r="M266" s="11"/>
      <c r="N266" s="5"/>
    </row>
    <row r="267" spans="1:14" s="10" customFormat="1" ht="15.65" x14ac:dyDescent="0.2">
      <c r="A267" s="21"/>
      <c r="B267" s="4" t="s">
        <v>14</v>
      </c>
      <c r="C267" s="16"/>
      <c r="D267" s="6">
        <f>SUM(E267:L267)</f>
        <v>0</v>
      </c>
      <c r="E267" s="6">
        <v>0</v>
      </c>
      <c r="F267" s="37">
        <v>0</v>
      </c>
      <c r="G267" s="6">
        <v>0</v>
      </c>
      <c r="H267" s="6">
        <v>0</v>
      </c>
      <c r="I267" s="37">
        <v>0</v>
      </c>
      <c r="J267" s="37">
        <v>0</v>
      </c>
      <c r="K267" s="37">
        <v>0</v>
      </c>
      <c r="L267" s="37">
        <v>0</v>
      </c>
      <c r="M267" s="11"/>
      <c r="N267" s="5"/>
    </row>
    <row r="268" spans="1:14" s="10" customFormat="1" ht="15.65" x14ac:dyDescent="0.2">
      <c r="A268" s="21"/>
      <c r="B268" s="24"/>
      <c r="C268" s="90" t="s">
        <v>129</v>
      </c>
      <c r="D268" s="91"/>
      <c r="E268" s="91"/>
      <c r="F268" s="91"/>
      <c r="G268" s="91"/>
      <c r="H268" s="91"/>
      <c r="I268" s="91"/>
      <c r="J268" s="91"/>
      <c r="K268" s="91"/>
      <c r="L268" s="91"/>
      <c r="M268" s="92"/>
      <c r="N268" s="5"/>
    </row>
    <row r="269" spans="1:14" s="10" customFormat="1" ht="62.5" x14ac:dyDescent="0.2">
      <c r="A269" s="65" t="s">
        <v>72</v>
      </c>
      <c r="B269" s="68" t="s">
        <v>48</v>
      </c>
      <c r="C269" s="71" t="s">
        <v>70</v>
      </c>
      <c r="D269" s="37">
        <f>SUM(D270+D271+D272+D273)</f>
        <v>2880</v>
      </c>
      <c r="E269" s="37">
        <f>SUM(E270+E271+E272+E273)</f>
        <v>270</v>
      </c>
      <c r="F269" s="37">
        <f>SUM(F270+F271+F272+F273)</f>
        <v>470</v>
      </c>
      <c r="G269" s="37">
        <f t="shared" ref="G269:L269" si="97">SUM(G270+G271+G272+G273)</f>
        <v>470</v>
      </c>
      <c r="H269" s="37">
        <f t="shared" si="97"/>
        <v>470</v>
      </c>
      <c r="I269" s="37">
        <f t="shared" si="97"/>
        <v>300</v>
      </c>
      <c r="J269" s="37">
        <f t="shared" si="97"/>
        <v>300</v>
      </c>
      <c r="K269" s="37">
        <f t="shared" si="97"/>
        <v>300</v>
      </c>
      <c r="L269" s="6">
        <f t="shared" si="97"/>
        <v>300</v>
      </c>
      <c r="M269" s="11" t="s">
        <v>117</v>
      </c>
      <c r="N269" s="5"/>
    </row>
    <row r="270" spans="1:14" s="10" customFormat="1" ht="15.65" x14ac:dyDescent="0.2">
      <c r="A270" s="65"/>
      <c r="B270" s="58" t="s">
        <v>11</v>
      </c>
      <c r="C270" s="67"/>
      <c r="D270" s="37">
        <f>SUM(E270:L270)</f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6">
        <v>0</v>
      </c>
      <c r="M270" s="11"/>
      <c r="N270" s="5"/>
    </row>
    <row r="271" spans="1:14" s="10" customFormat="1" ht="15.65" x14ac:dyDescent="0.2">
      <c r="A271" s="65"/>
      <c r="B271" s="58" t="s">
        <v>12</v>
      </c>
      <c r="C271" s="67"/>
      <c r="D271" s="37">
        <f>SUM(E271:L271)</f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6">
        <v>0</v>
      </c>
      <c r="M271" s="11"/>
      <c r="N271" s="5"/>
    </row>
    <row r="272" spans="1:14" s="10" customFormat="1" ht="15.65" x14ac:dyDescent="0.2">
      <c r="A272" s="65"/>
      <c r="B272" s="58" t="s">
        <v>13</v>
      </c>
      <c r="C272" s="67"/>
      <c r="D272" s="37">
        <f>SUM(E272:L272)</f>
        <v>2880</v>
      </c>
      <c r="E272" s="37">
        <v>270</v>
      </c>
      <c r="F272" s="37">
        <v>470</v>
      </c>
      <c r="G272" s="37">
        <v>470</v>
      </c>
      <c r="H272" s="37">
        <v>470</v>
      </c>
      <c r="I272" s="37">
        <v>300</v>
      </c>
      <c r="J272" s="37">
        <v>300</v>
      </c>
      <c r="K272" s="37">
        <v>300</v>
      </c>
      <c r="L272" s="37">
        <v>300</v>
      </c>
      <c r="M272" s="11"/>
      <c r="N272" s="5"/>
    </row>
    <row r="273" spans="1:14" s="10" customFormat="1" ht="15.65" x14ac:dyDescent="0.2">
      <c r="A273" s="21"/>
      <c r="B273" s="4" t="s">
        <v>14</v>
      </c>
      <c r="C273" s="16"/>
      <c r="D273" s="6">
        <f>SUM(E273:L273)</f>
        <v>0</v>
      </c>
      <c r="E273" s="6">
        <v>0</v>
      </c>
      <c r="F273" s="37">
        <v>0</v>
      </c>
      <c r="G273" s="6">
        <v>0</v>
      </c>
      <c r="H273" s="6">
        <v>0</v>
      </c>
      <c r="I273" s="37">
        <v>0</v>
      </c>
      <c r="J273" s="37">
        <v>0</v>
      </c>
      <c r="K273" s="37">
        <v>0</v>
      </c>
      <c r="L273" s="6">
        <v>0</v>
      </c>
      <c r="M273" s="11"/>
      <c r="N273" s="5"/>
    </row>
    <row r="274" spans="1:14" s="10" customFormat="1" ht="15.65" x14ac:dyDescent="0.2">
      <c r="A274" s="21"/>
      <c r="B274" s="24"/>
      <c r="C274" s="90" t="s">
        <v>134</v>
      </c>
      <c r="D274" s="91"/>
      <c r="E274" s="91"/>
      <c r="F274" s="91"/>
      <c r="G274" s="91"/>
      <c r="H274" s="91"/>
      <c r="I274" s="91"/>
      <c r="J274" s="91"/>
      <c r="K274" s="91"/>
      <c r="L274" s="91"/>
      <c r="M274" s="92"/>
      <c r="N274" s="5"/>
    </row>
    <row r="275" spans="1:14" s="10" customFormat="1" ht="109.4" x14ac:dyDescent="0.2">
      <c r="A275" s="65" t="s">
        <v>152</v>
      </c>
      <c r="B275" s="68" t="s">
        <v>136</v>
      </c>
      <c r="C275" s="71" t="s">
        <v>70</v>
      </c>
      <c r="D275" s="37">
        <f>SUM(D276+D277+D278+D279)</f>
        <v>800</v>
      </c>
      <c r="E275" s="37">
        <f>SUM(E276+E277+E278+E279)</f>
        <v>0</v>
      </c>
      <c r="F275" s="37">
        <f>SUM(F276+F277+F278+F279)</f>
        <v>0</v>
      </c>
      <c r="G275" s="37">
        <f t="shared" ref="G275:L275" si="98">SUM(G276+G277+G278+G279)</f>
        <v>0</v>
      </c>
      <c r="H275" s="37">
        <f t="shared" si="98"/>
        <v>0</v>
      </c>
      <c r="I275" s="37">
        <f t="shared" si="98"/>
        <v>200</v>
      </c>
      <c r="J275" s="37">
        <f t="shared" si="98"/>
        <v>200</v>
      </c>
      <c r="K275" s="37">
        <f t="shared" si="98"/>
        <v>200</v>
      </c>
      <c r="L275" s="6">
        <f t="shared" si="98"/>
        <v>200</v>
      </c>
      <c r="M275" s="11" t="s">
        <v>135</v>
      </c>
      <c r="N275" s="5"/>
    </row>
    <row r="276" spans="1:14" s="10" customFormat="1" ht="15.65" x14ac:dyDescent="0.2">
      <c r="A276" s="65"/>
      <c r="B276" s="58" t="s">
        <v>11</v>
      </c>
      <c r="C276" s="67"/>
      <c r="D276" s="37">
        <f>SUM(E276:L276)</f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6">
        <v>0</v>
      </c>
      <c r="M276" s="11"/>
      <c r="N276" s="5"/>
    </row>
    <row r="277" spans="1:14" s="10" customFormat="1" ht="15.65" x14ac:dyDescent="0.2">
      <c r="A277" s="65"/>
      <c r="B277" s="58" t="s">
        <v>12</v>
      </c>
      <c r="C277" s="67"/>
      <c r="D277" s="37">
        <f>SUM(E277:L277)</f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6">
        <v>0</v>
      </c>
      <c r="M277" s="11"/>
      <c r="N277" s="5"/>
    </row>
    <row r="278" spans="1:14" s="10" customFormat="1" ht="15.65" x14ac:dyDescent="0.2">
      <c r="A278" s="65"/>
      <c r="B278" s="58" t="s">
        <v>13</v>
      </c>
      <c r="C278" s="67"/>
      <c r="D278" s="37">
        <f>SUM(E278:L278)</f>
        <v>800</v>
      </c>
      <c r="E278" s="37">
        <v>0</v>
      </c>
      <c r="F278" s="37">
        <v>0</v>
      </c>
      <c r="G278" s="37">
        <v>0</v>
      </c>
      <c r="H278" s="37">
        <v>0</v>
      </c>
      <c r="I278" s="37">
        <v>200</v>
      </c>
      <c r="J278" s="37">
        <v>200</v>
      </c>
      <c r="K278" s="37">
        <v>200</v>
      </c>
      <c r="L278" s="37">
        <v>200</v>
      </c>
      <c r="M278" s="11"/>
      <c r="N278" s="5"/>
    </row>
    <row r="279" spans="1:14" s="10" customFormat="1" ht="15.65" x14ac:dyDescent="0.2">
      <c r="A279" s="21"/>
      <c r="B279" s="4" t="s">
        <v>14</v>
      </c>
      <c r="C279" s="16"/>
      <c r="D279" s="6">
        <f>SUM(E279:L279)</f>
        <v>0</v>
      </c>
      <c r="E279" s="6">
        <v>0</v>
      </c>
      <c r="F279" s="37">
        <v>0</v>
      </c>
      <c r="G279" s="6">
        <v>0</v>
      </c>
      <c r="H279" s="6">
        <v>0</v>
      </c>
      <c r="I279" s="37">
        <v>0</v>
      </c>
      <c r="J279" s="37">
        <v>0</v>
      </c>
      <c r="K279" s="37">
        <v>0</v>
      </c>
      <c r="L279" s="6">
        <v>0</v>
      </c>
      <c r="M279" s="11"/>
      <c r="N279" s="5"/>
    </row>
    <row r="280" spans="1:14" s="10" customFormat="1" ht="78.150000000000006" x14ac:dyDescent="0.2">
      <c r="A280" s="49" t="s">
        <v>73</v>
      </c>
      <c r="B280" s="45" t="s">
        <v>165</v>
      </c>
      <c r="C280" s="46"/>
      <c r="D280" s="47">
        <f>SUM(D285+D290+D295)</f>
        <v>54978.535599999996</v>
      </c>
      <c r="E280" s="47">
        <f t="shared" ref="E280:L280" si="99">SUM(E285+E290+E295)</f>
        <v>7163.6</v>
      </c>
      <c r="F280" s="89">
        <f t="shared" si="99"/>
        <v>7759.3099999999995</v>
      </c>
      <c r="G280" s="47">
        <f t="shared" si="99"/>
        <v>7043.11</v>
      </c>
      <c r="H280" s="47">
        <f t="shared" si="99"/>
        <v>7058.3099999999995</v>
      </c>
      <c r="I280" s="47">
        <f t="shared" si="99"/>
        <v>6488.5514000000003</v>
      </c>
      <c r="J280" s="47">
        <f>SUM(J285+J290+J295)</f>
        <v>6488.5514000000003</v>
      </c>
      <c r="K280" s="47">
        <f t="shared" si="99"/>
        <v>6488.5514000000003</v>
      </c>
      <c r="L280" s="47">
        <f t="shared" si="99"/>
        <v>6488.5514000000003</v>
      </c>
      <c r="M280" s="48"/>
      <c r="N280" s="5"/>
    </row>
    <row r="281" spans="1:14" s="10" customFormat="1" ht="15.65" x14ac:dyDescent="0.2">
      <c r="A281" s="21"/>
      <c r="B281" s="4" t="s">
        <v>11</v>
      </c>
      <c r="C281" s="16"/>
      <c r="D281" s="6">
        <f>SUM(D286+D291+D296)</f>
        <v>0</v>
      </c>
      <c r="E281" s="6">
        <f t="shared" ref="E281:L281" si="100">SUM(E286+E291+E296)</f>
        <v>0</v>
      </c>
      <c r="F281" s="37">
        <f t="shared" si="100"/>
        <v>0</v>
      </c>
      <c r="G281" s="6">
        <f t="shared" si="100"/>
        <v>0</v>
      </c>
      <c r="H281" s="6">
        <f t="shared" si="100"/>
        <v>0</v>
      </c>
      <c r="I281" s="6">
        <f t="shared" si="100"/>
        <v>0</v>
      </c>
      <c r="J281" s="6">
        <f t="shared" si="100"/>
        <v>0</v>
      </c>
      <c r="K281" s="6">
        <f t="shared" si="100"/>
        <v>0</v>
      </c>
      <c r="L281" s="6">
        <f t="shared" si="100"/>
        <v>0</v>
      </c>
      <c r="M281" s="11"/>
      <c r="N281" s="5"/>
    </row>
    <row r="282" spans="1:14" s="10" customFormat="1" ht="15.65" x14ac:dyDescent="0.2">
      <c r="A282" s="21"/>
      <c r="B282" s="4" t="s">
        <v>12</v>
      </c>
      <c r="C282" s="16"/>
      <c r="D282" s="7">
        <f>SUM(D287+D292+D297)</f>
        <v>29176.05</v>
      </c>
      <c r="E282" s="7">
        <f t="shared" ref="E282:L283" si="101">SUM(E287+E292+E297)</f>
        <v>3849.45</v>
      </c>
      <c r="F282" s="41">
        <f t="shared" si="101"/>
        <v>4181.3999999999996</v>
      </c>
      <c r="G282" s="7">
        <f t="shared" si="101"/>
        <v>3588.5</v>
      </c>
      <c r="H282" s="7">
        <f t="shared" si="101"/>
        <v>3731.8999999999996</v>
      </c>
      <c r="I282" s="7">
        <f t="shared" si="101"/>
        <v>3456.2</v>
      </c>
      <c r="J282" s="7">
        <f t="shared" si="101"/>
        <v>3456.2</v>
      </c>
      <c r="K282" s="7">
        <f t="shared" si="101"/>
        <v>3456.2</v>
      </c>
      <c r="L282" s="7">
        <f t="shared" si="101"/>
        <v>3456.2</v>
      </c>
      <c r="M282" s="11"/>
      <c r="N282" s="5"/>
    </row>
    <row r="283" spans="1:14" s="10" customFormat="1" ht="15.65" x14ac:dyDescent="0.2">
      <c r="A283" s="21"/>
      <c r="B283" s="4" t="s">
        <v>13</v>
      </c>
      <c r="C283" s="16"/>
      <c r="D283" s="7">
        <f>SUM(D288+D293+D298)</f>
        <v>25802.485599999996</v>
      </c>
      <c r="E283" s="7">
        <f t="shared" si="101"/>
        <v>3314.15</v>
      </c>
      <c r="F283" s="41">
        <f>SUM(F288+F293+F298)</f>
        <v>3577.91</v>
      </c>
      <c r="G283" s="7">
        <f t="shared" si="101"/>
        <v>3454.6099999999997</v>
      </c>
      <c r="H283" s="7">
        <f t="shared" si="101"/>
        <v>3326.41</v>
      </c>
      <c r="I283" s="7">
        <f t="shared" si="101"/>
        <v>3032.3514</v>
      </c>
      <c r="J283" s="7">
        <f t="shared" si="101"/>
        <v>3032.3514</v>
      </c>
      <c r="K283" s="7">
        <f t="shared" si="101"/>
        <v>3032.3514</v>
      </c>
      <c r="L283" s="7">
        <f t="shared" si="101"/>
        <v>3032.3514</v>
      </c>
      <c r="M283" s="11"/>
      <c r="N283" s="5"/>
    </row>
    <row r="284" spans="1:14" s="10" customFormat="1" ht="15.65" x14ac:dyDescent="0.2">
      <c r="A284" s="21"/>
      <c r="B284" s="4" t="s">
        <v>14</v>
      </c>
      <c r="C284" s="16"/>
      <c r="D284" s="6">
        <f>SUM(D289+D294+D299)</f>
        <v>0</v>
      </c>
      <c r="E284" s="6">
        <f t="shared" ref="E284:L284" si="102">SUM(E289+E294+E299)</f>
        <v>0</v>
      </c>
      <c r="F284" s="37">
        <f t="shared" si="102"/>
        <v>0</v>
      </c>
      <c r="G284" s="6">
        <f t="shared" si="102"/>
        <v>0</v>
      </c>
      <c r="H284" s="6">
        <f t="shared" si="102"/>
        <v>0</v>
      </c>
      <c r="I284" s="6">
        <f t="shared" si="102"/>
        <v>0</v>
      </c>
      <c r="J284" s="6">
        <f t="shared" si="102"/>
        <v>0</v>
      </c>
      <c r="K284" s="6">
        <f t="shared" si="102"/>
        <v>0</v>
      </c>
      <c r="L284" s="6">
        <f t="shared" si="102"/>
        <v>0</v>
      </c>
      <c r="M284" s="11"/>
      <c r="N284" s="5"/>
    </row>
    <row r="285" spans="1:14" s="10" customFormat="1" ht="46.9" x14ac:dyDescent="0.2">
      <c r="A285" s="21" t="s">
        <v>74</v>
      </c>
      <c r="B285" s="22" t="s">
        <v>23</v>
      </c>
      <c r="C285" s="16"/>
      <c r="D285" s="6">
        <f>SUM(D286+D287+D288+D289)</f>
        <v>0</v>
      </c>
      <c r="E285" s="6">
        <f t="shared" ref="E285:L285" si="103">SUM(E286+E287+E288+E289)</f>
        <v>0</v>
      </c>
      <c r="F285" s="37">
        <f t="shared" si="103"/>
        <v>0</v>
      </c>
      <c r="G285" s="6">
        <f t="shared" si="103"/>
        <v>0</v>
      </c>
      <c r="H285" s="6">
        <f t="shared" si="103"/>
        <v>0</v>
      </c>
      <c r="I285" s="37">
        <f t="shared" si="103"/>
        <v>0</v>
      </c>
      <c r="J285" s="37">
        <f t="shared" si="103"/>
        <v>0</v>
      </c>
      <c r="K285" s="37">
        <f t="shared" si="103"/>
        <v>0</v>
      </c>
      <c r="L285" s="6">
        <f t="shared" si="103"/>
        <v>0</v>
      </c>
      <c r="M285" s="11"/>
      <c r="N285" s="5"/>
    </row>
    <row r="286" spans="1:14" s="10" customFormat="1" ht="15.65" x14ac:dyDescent="0.2">
      <c r="A286" s="21"/>
      <c r="B286" s="4" t="s">
        <v>11</v>
      </c>
      <c r="C286" s="16"/>
      <c r="D286" s="6">
        <f>SUM(E286:L286)</f>
        <v>0</v>
      </c>
      <c r="E286" s="6">
        <v>0</v>
      </c>
      <c r="F286" s="37">
        <v>0</v>
      </c>
      <c r="G286" s="6">
        <v>0</v>
      </c>
      <c r="H286" s="6">
        <v>0</v>
      </c>
      <c r="I286" s="37">
        <v>0</v>
      </c>
      <c r="J286" s="37">
        <v>0</v>
      </c>
      <c r="K286" s="37">
        <v>0</v>
      </c>
      <c r="L286" s="6">
        <v>0</v>
      </c>
      <c r="M286" s="11"/>
      <c r="N286" s="5"/>
    </row>
    <row r="287" spans="1:14" s="10" customFormat="1" ht="15.65" x14ac:dyDescent="0.2">
      <c r="A287" s="21"/>
      <c r="B287" s="4" t="s">
        <v>12</v>
      </c>
      <c r="C287" s="16"/>
      <c r="D287" s="6">
        <f>SUM(E287:L287)</f>
        <v>0</v>
      </c>
      <c r="E287" s="6">
        <v>0</v>
      </c>
      <c r="F287" s="37">
        <v>0</v>
      </c>
      <c r="G287" s="6">
        <v>0</v>
      </c>
      <c r="H287" s="6">
        <v>0</v>
      </c>
      <c r="I287" s="37">
        <v>0</v>
      </c>
      <c r="J287" s="37">
        <v>0</v>
      </c>
      <c r="K287" s="37">
        <v>0</v>
      </c>
      <c r="L287" s="6">
        <v>0</v>
      </c>
      <c r="M287" s="11"/>
      <c r="N287" s="5"/>
    </row>
    <row r="288" spans="1:14" s="10" customFormat="1" ht="15.65" x14ac:dyDescent="0.2">
      <c r="A288" s="21"/>
      <c r="B288" s="4" t="s">
        <v>13</v>
      </c>
      <c r="C288" s="16"/>
      <c r="D288" s="6">
        <f>SUM(E288:L288)</f>
        <v>0</v>
      </c>
      <c r="E288" s="6">
        <v>0</v>
      </c>
      <c r="F288" s="37">
        <v>0</v>
      </c>
      <c r="G288" s="6">
        <v>0</v>
      </c>
      <c r="H288" s="6">
        <v>0</v>
      </c>
      <c r="I288" s="37">
        <v>0</v>
      </c>
      <c r="J288" s="37">
        <v>0</v>
      </c>
      <c r="K288" s="37">
        <v>0</v>
      </c>
      <c r="L288" s="6">
        <v>0</v>
      </c>
      <c r="M288" s="11"/>
      <c r="N288" s="5"/>
    </row>
    <row r="289" spans="1:14" s="10" customFormat="1" ht="15.65" x14ac:dyDescent="0.2">
      <c r="A289" s="21"/>
      <c r="B289" s="4" t="s">
        <v>14</v>
      </c>
      <c r="C289" s="16"/>
      <c r="D289" s="6">
        <f>SUM(E289:L289)</f>
        <v>0</v>
      </c>
      <c r="E289" s="6">
        <v>0</v>
      </c>
      <c r="F289" s="37">
        <v>0</v>
      </c>
      <c r="G289" s="6">
        <v>0</v>
      </c>
      <c r="H289" s="6">
        <v>0</v>
      </c>
      <c r="I289" s="37">
        <v>0</v>
      </c>
      <c r="J289" s="37">
        <v>0</v>
      </c>
      <c r="K289" s="37">
        <v>0</v>
      </c>
      <c r="L289" s="6">
        <v>0</v>
      </c>
      <c r="M289" s="11"/>
      <c r="N289" s="5"/>
    </row>
    <row r="290" spans="1:14" ht="62.5" x14ac:dyDescent="0.2">
      <c r="A290" s="21" t="s">
        <v>75</v>
      </c>
      <c r="B290" s="22" t="s">
        <v>25</v>
      </c>
      <c r="C290" s="16"/>
      <c r="D290" s="6">
        <f>SUM(D291+D292+D293+D294)</f>
        <v>0</v>
      </c>
      <c r="E290" s="6">
        <f>SUM(E291+E292+E293+E294)</f>
        <v>0</v>
      </c>
      <c r="F290" s="37">
        <f t="shared" ref="F290:L290" si="104">SUM(F291+F292+F293+F294)</f>
        <v>0</v>
      </c>
      <c r="G290" s="6">
        <f t="shared" si="104"/>
        <v>0</v>
      </c>
      <c r="H290" s="6">
        <f t="shared" si="104"/>
        <v>0</v>
      </c>
      <c r="I290" s="37">
        <f t="shared" si="104"/>
        <v>0</v>
      </c>
      <c r="J290" s="37">
        <f t="shared" si="104"/>
        <v>0</v>
      </c>
      <c r="K290" s="37">
        <f t="shared" si="104"/>
        <v>0</v>
      </c>
      <c r="L290" s="6">
        <f t="shared" si="104"/>
        <v>0</v>
      </c>
      <c r="M290" s="11"/>
      <c r="N290" s="5"/>
    </row>
    <row r="291" spans="1:14" ht="15.65" x14ac:dyDescent="0.2">
      <c r="A291" s="21"/>
      <c r="B291" s="4" t="s">
        <v>11</v>
      </c>
      <c r="C291" s="16"/>
      <c r="D291" s="6">
        <f>SUM(E291:L291)</f>
        <v>0</v>
      </c>
      <c r="E291" s="6">
        <v>0</v>
      </c>
      <c r="F291" s="37">
        <v>0</v>
      </c>
      <c r="G291" s="6">
        <v>0</v>
      </c>
      <c r="H291" s="6">
        <v>0</v>
      </c>
      <c r="I291" s="37">
        <v>0</v>
      </c>
      <c r="J291" s="37">
        <v>0</v>
      </c>
      <c r="K291" s="37">
        <v>0</v>
      </c>
      <c r="L291" s="6">
        <v>0</v>
      </c>
      <c r="M291" s="11"/>
      <c r="N291" s="5"/>
    </row>
    <row r="292" spans="1:14" ht="15.65" x14ac:dyDescent="0.2">
      <c r="A292" s="21"/>
      <c r="B292" s="4" t="s">
        <v>12</v>
      </c>
      <c r="C292" s="16"/>
      <c r="D292" s="6">
        <f>SUM(E292:L292)</f>
        <v>0</v>
      </c>
      <c r="E292" s="6">
        <v>0</v>
      </c>
      <c r="F292" s="37">
        <v>0</v>
      </c>
      <c r="G292" s="6">
        <v>0</v>
      </c>
      <c r="H292" s="6">
        <v>0</v>
      </c>
      <c r="I292" s="37">
        <v>0</v>
      </c>
      <c r="J292" s="37">
        <v>0</v>
      </c>
      <c r="K292" s="37">
        <v>0</v>
      </c>
      <c r="L292" s="6">
        <v>0</v>
      </c>
      <c r="M292" s="11"/>
      <c r="N292" s="5"/>
    </row>
    <row r="293" spans="1:14" ht="15.65" x14ac:dyDescent="0.2">
      <c r="A293" s="21"/>
      <c r="B293" s="4" t="s">
        <v>13</v>
      </c>
      <c r="C293" s="16"/>
      <c r="D293" s="6">
        <f>SUM(E293:L293)</f>
        <v>0</v>
      </c>
      <c r="E293" s="6">
        <v>0</v>
      </c>
      <c r="F293" s="37">
        <v>0</v>
      </c>
      <c r="G293" s="6">
        <v>0</v>
      </c>
      <c r="H293" s="6">
        <v>0</v>
      </c>
      <c r="I293" s="37">
        <v>0</v>
      </c>
      <c r="J293" s="37">
        <v>0</v>
      </c>
      <c r="K293" s="37">
        <v>0</v>
      </c>
      <c r="L293" s="6">
        <v>0</v>
      </c>
      <c r="M293" s="11"/>
      <c r="N293" s="5"/>
    </row>
    <row r="294" spans="1:14" ht="15.65" x14ac:dyDescent="0.2">
      <c r="A294" s="21"/>
      <c r="B294" s="4" t="s">
        <v>14</v>
      </c>
      <c r="C294" s="16"/>
      <c r="D294" s="6">
        <f>SUM(E294:L294)</f>
        <v>0</v>
      </c>
      <c r="E294" s="6">
        <v>0</v>
      </c>
      <c r="F294" s="37">
        <v>0</v>
      </c>
      <c r="G294" s="6">
        <v>0</v>
      </c>
      <c r="H294" s="6">
        <v>0</v>
      </c>
      <c r="I294" s="37">
        <v>0</v>
      </c>
      <c r="J294" s="37">
        <v>0</v>
      </c>
      <c r="K294" s="37">
        <v>0</v>
      </c>
      <c r="L294" s="6">
        <v>0</v>
      </c>
      <c r="M294" s="11"/>
      <c r="N294" s="5"/>
    </row>
    <row r="295" spans="1:14" ht="31.25" x14ac:dyDescent="0.2">
      <c r="A295" s="21" t="s">
        <v>76</v>
      </c>
      <c r="B295" s="22" t="s">
        <v>63</v>
      </c>
      <c r="C295" s="16"/>
      <c r="D295" s="7">
        <f>SUM(D296:D299)</f>
        <v>54978.535599999996</v>
      </c>
      <c r="E295" s="7">
        <f>E296+E297+E298+E299</f>
        <v>7163.6</v>
      </c>
      <c r="F295" s="41">
        <f t="shared" ref="F295:L295" si="105">F296+F297+F298+F299</f>
        <v>7759.3099999999995</v>
      </c>
      <c r="G295" s="7">
        <f t="shared" si="105"/>
        <v>7043.11</v>
      </c>
      <c r="H295" s="7">
        <f t="shared" si="105"/>
        <v>7058.3099999999995</v>
      </c>
      <c r="I295" s="7">
        <f t="shared" si="105"/>
        <v>6488.5514000000003</v>
      </c>
      <c r="J295" s="7">
        <f t="shared" si="105"/>
        <v>6488.5514000000003</v>
      </c>
      <c r="K295" s="7">
        <f t="shared" si="105"/>
        <v>6488.5514000000003</v>
      </c>
      <c r="L295" s="7">
        <f t="shared" si="105"/>
        <v>6488.5514000000003</v>
      </c>
      <c r="M295" s="11"/>
      <c r="N295" s="5"/>
    </row>
    <row r="296" spans="1:14" ht="20.25" customHeight="1" x14ac:dyDescent="0.2">
      <c r="A296" s="21"/>
      <c r="B296" s="4" t="s">
        <v>11</v>
      </c>
      <c r="C296" s="16"/>
      <c r="D296" s="6">
        <v>0</v>
      </c>
      <c r="E296" s="6">
        <v>0</v>
      </c>
      <c r="F296" s="37">
        <v>0</v>
      </c>
      <c r="G296" s="6">
        <v>0</v>
      </c>
      <c r="H296" s="6">
        <v>0</v>
      </c>
      <c r="I296" s="37">
        <v>0</v>
      </c>
      <c r="J296" s="37">
        <v>0</v>
      </c>
      <c r="K296" s="37">
        <v>0</v>
      </c>
      <c r="L296" s="6">
        <v>0</v>
      </c>
      <c r="M296" s="11"/>
      <c r="N296" s="5"/>
    </row>
    <row r="297" spans="1:14" ht="23.3" customHeight="1" x14ac:dyDescent="0.2">
      <c r="A297" s="21"/>
      <c r="B297" s="4" t="s">
        <v>12</v>
      </c>
      <c r="C297" s="16"/>
      <c r="D297" s="7">
        <f>SUM(E297:L297)</f>
        <v>29176.05</v>
      </c>
      <c r="E297" s="7">
        <f>E304+E310</f>
        <v>3849.45</v>
      </c>
      <c r="F297" s="41">
        <f t="shared" ref="F297:L297" si="106">F304+F310</f>
        <v>4181.3999999999996</v>
      </c>
      <c r="G297" s="7">
        <f t="shared" si="106"/>
        <v>3588.5</v>
      </c>
      <c r="H297" s="7">
        <f t="shared" si="106"/>
        <v>3731.8999999999996</v>
      </c>
      <c r="I297" s="7">
        <f t="shared" si="106"/>
        <v>3456.2</v>
      </c>
      <c r="J297" s="7">
        <f t="shared" si="106"/>
        <v>3456.2</v>
      </c>
      <c r="K297" s="7">
        <f t="shared" si="106"/>
        <v>3456.2</v>
      </c>
      <c r="L297" s="7">
        <f t="shared" si="106"/>
        <v>3456.2</v>
      </c>
      <c r="M297" s="11"/>
      <c r="N297" s="5"/>
    </row>
    <row r="298" spans="1:14" ht="21.1" customHeight="1" x14ac:dyDescent="0.2">
      <c r="A298" s="21"/>
      <c r="B298" s="4" t="s">
        <v>13</v>
      </c>
      <c r="C298" s="16"/>
      <c r="D298" s="7">
        <f>SUM(E298:L298)</f>
        <v>25802.485599999996</v>
      </c>
      <c r="E298" s="7">
        <f>E305+E311</f>
        <v>3314.15</v>
      </c>
      <c r="F298" s="41">
        <f>F305+F311</f>
        <v>3577.91</v>
      </c>
      <c r="G298" s="7">
        <f t="shared" ref="G298:L298" si="107">G305+G311</f>
        <v>3454.6099999999997</v>
      </c>
      <c r="H298" s="7">
        <f t="shared" si="107"/>
        <v>3326.41</v>
      </c>
      <c r="I298" s="7">
        <f t="shared" si="107"/>
        <v>3032.3514</v>
      </c>
      <c r="J298" s="7">
        <f t="shared" si="107"/>
        <v>3032.3514</v>
      </c>
      <c r="K298" s="7">
        <f t="shared" si="107"/>
        <v>3032.3514</v>
      </c>
      <c r="L298" s="7">
        <f t="shared" si="107"/>
        <v>3032.3514</v>
      </c>
      <c r="M298" s="11"/>
      <c r="N298" s="5"/>
    </row>
    <row r="299" spans="1:14" ht="20.25" customHeight="1" x14ac:dyDescent="0.2">
      <c r="A299" s="21"/>
      <c r="B299" s="4" t="s">
        <v>14</v>
      </c>
      <c r="C299" s="16"/>
      <c r="D299" s="6">
        <v>0</v>
      </c>
      <c r="E299" s="6">
        <v>0</v>
      </c>
      <c r="F299" s="37">
        <v>0</v>
      </c>
      <c r="G299" s="6">
        <v>0</v>
      </c>
      <c r="H299" s="6">
        <v>0</v>
      </c>
      <c r="I299" s="37">
        <v>0</v>
      </c>
      <c r="J299" s="37">
        <v>0</v>
      </c>
      <c r="K299" s="37">
        <v>0</v>
      </c>
      <c r="L299" s="6">
        <v>0</v>
      </c>
      <c r="M299" s="11"/>
      <c r="N299" s="5"/>
    </row>
    <row r="300" spans="1:14" ht="32.299999999999997" customHeight="1" x14ac:dyDescent="0.2">
      <c r="A300" s="21"/>
      <c r="B300" s="88"/>
      <c r="C300" s="90" t="s">
        <v>133</v>
      </c>
      <c r="D300" s="91"/>
      <c r="E300" s="91"/>
      <c r="F300" s="91"/>
      <c r="G300" s="91"/>
      <c r="H300" s="91"/>
      <c r="I300" s="91"/>
      <c r="J300" s="91"/>
      <c r="K300" s="91"/>
      <c r="L300" s="91"/>
      <c r="M300" s="92"/>
      <c r="N300" s="5"/>
    </row>
    <row r="301" spans="1:14" ht="15.8" customHeight="1" x14ac:dyDescent="0.2">
      <c r="A301" s="21"/>
      <c r="B301" s="4"/>
      <c r="C301" s="90" t="s">
        <v>139</v>
      </c>
      <c r="D301" s="91"/>
      <c r="E301" s="91"/>
      <c r="F301" s="91"/>
      <c r="G301" s="91"/>
      <c r="H301" s="91"/>
      <c r="I301" s="91"/>
      <c r="J301" s="91"/>
      <c r="K301" s="91"/>
      <c r="L301" s="91"/>
      <c r="M301" s="92"/>
      <c r="N301" s="5"/>
    </row>
    <row r="302" spans="1:14" ht="63.7" customHeight="1" x14ac:dyDescent="0.2">
      <c r="A302" s="21" t="s">
        <v>77</v>
      </c>
      <c r="B302" s="22" t="s">
        <v>79</v>
      </c>
      <c r="C302" s="17" t="s">
        <v>70</v>
      </c>
      <c r="D302" s="7">
        <f>SUM(D303:D306)</f>
        <v>46778.229999999996</v>
      </c>
      <c r="E302" s="7">
        <f>SUM(E303:E306)</f>
        <v>6271.6</v>
      </c>
      <c r="F302" s="41">
        <f t="shared" ref="F302:L302" si="108">SUM(F303:F306)</f>
        <v>6663.0099999999993</v>
      </c>
      <c r="G302" s="7">
        <f t="shared" si="108"/>
        <v>5946.8099999999995</v>
      </c>
      <c r="H302" s="7">
        <f t="shared" si="108"/>
        <v>5962.0099999999993</v>
      </c>
      <c r="I302" s="7">
        <f t="shared" si="108"/>
        <v>5483.7</v>
      </c>
      <c r="J302" s="7">
        <f t="shared" si="108"/>
        <v>5483.7</v>
      </c>
      <c r="K302" s="7">
        <f t="shared" si="108"/>
        <v>5483.7</v>
      </c>
      <c r="L302" s="7">
        <f t="shared" si="108"/>
        <v>5483.7</v>
      </c>
      <c r="M302" s="11" t="s">
        <v>118</v>
      </c>
    </row>
    <row r="303" spans="1:14" ht="17.350000000000001" customHeight="1" x14ac:dyDescent="0.2">
      <c r="A303" s="21"/>
      <c r="B303" s="4" t="s">
        <v>11</v>
      </c>
      <c r="C303" s="16"/>
      <c r="D303" s="6">
        <v>0</v>
      </c>
      <c r="E303" s="6">
        <v>0</v>
      </c>
      <c r="F303" s="37">
        <v>0</v>
      </c>
      <c r="G303" s="6">
        <v>0</v>
      </c>
      <c r="H303" s="6">
        <v>0</v>
      </c>
      <c r="I303" s="74">
        <v>0</v>
      </c>
      <c r="J303" s="37">
        <v>0</v>
      </c>
      <c r="K303" s="37">
        <v>0</v>
      </c>
      <c r="L303" s="6">
        <v>0</v>
      </c>
      <c r="M303" s="11"/>
    </row>
    <row r="304" spans="1:14" ht="19.55" customHeight="1" x14ac:dyDescent="0.2">
      <c r="A304" s="21"/>
      <c r="B304" s="4" t="s">
        <v>12</v>
      </c>
      <c r="C304" s="16"/>
      <c r="D304" s="7">
        <f>SUM(E304:L304)</f>
        <v>29176.05</v>
      </c>
      <c r="E304" s="7">
        <f>3219.45+630</f>
        <v>3849.45</v>
      </c>
      <c r="F304" s="41">
        <f>3082.2+368.2+731</f>
        <v>4181.3999999999996</v>
      </c>
      <c r="G304" s="7">
        <f>3205.5+383</f>
        <v>3588.5</v>
      </c>
      <c r="H304" s="7">
        <f>3333.7+398.2</f>
        <v>3731.8999999999996</v>
      </c>
      <c r="I304" s="7">
        <v>3456.2</v>
      </c>
      <c r="J304" s="7">
        <v>3456.2</v>
      </c>
      <c r="K304" s="7">
        <v>3456.2</v>
      </c>
      <c r="L304" s="7">
        <v>3456.2</v>
      </c>
      <c r="M304" s="11"/>
    </row>
    <row r="305" spans="1:13" ht="22.6" customHeight="1" x14ac:dyDescent="0.2">
      <c r="A305" s="21"/>
      <c r="B305" s="4" t="s">
        <v>13</v>
      </c>
      <c r="C305" s="16"/>
      <c r="D305" s="7">
        <f>SUM(E305:L305)</f>
        <v>17602.18</v>
      </c>
      <c r="E305" s="41">
        <v>2422.15</v>
      </c>
      <c r="F305" s="41">
        <f>2450.64+30.97</f>
        <v>2481.6099999999997</v>
      </c>
      <c r="G305" s="7">
        <f>2327.34+30.97</f>
        <v>2358.31</v>
      </c>
      <c r="H305" s="7">
        <f>2199.14+30.97</f>
        <v>2230.1099999999997</v>
      </c>
      <c r="I305" s="7">
        <v>2027.5</v>
      </c>
      <c r="J305" s="7">
        <v>2027.5</v>
      </c>
      <c r="K305" s="7">
        <v>2027.5</v>
      </c>
      <c r="L305" s="7">
        <v>2027.5</v>
      </c>
      <c r="M305" s="11"/>
    </row>
    <row r="306" spans="1:13" ht="22.6" customHeight="1" x14ac:dyDescent="0.2">
      <c r="A306" s="21"/>
      <c r="B306" s="4" t="s">
        <v>14</v>
      </c>
      <c r="C306" s="16"/>
      <c r="D306" s="6">
        <v>0</v>
      </c>
      <c r="E306" s="6">
        <v>0</v>
      </c>
      <c r="F306" s="37">
        <v>0</v>
      </c>
      <c r="G306" s="6">
        <v>0</v>
      </c>
      <c r="H306" s="6">
        <v>0</v>
      </c>
      <c r="I306" s="74">
        <v>0</v>
      </c>
      <c r="J306" s="37">
        <v>0</v>
      </c>
      <c r="K306" s="37">
        <v>0</v>
      </c>
      <c r="L306" s="6">
        <v>0</v>
      </c>
      <c r="M306" s="11"/>
    </row>
    <row r="307" spans="1:13" ht="15.8" customHeight="1" x14ac:dyDescent="0.2">
      <c r="A307" s="21"/>
      <c r="B307" s="4"/>
      <c r="C307" s="90" t="s">
        <v>140</v>
      </c>
      <c r="D307" s="91"/>
      <c r="E307" s="91"/>
      <c r="F307" s="91"/>
      <c r="G307" s="91"/>
      <c r="H307" s="91"/>
      <c r="I307" s="91"/>
      <c r="J307" s="91"/>
      <c r="K307" s="91"/>
      <c r="L307" s="91"/>
      <c r="M307" s="92"/>
    </row>
    <row r="308" spans="1:13" ht="62.5" x14ac:dyDescent="0.2">
      <c r="A308" s="21" t="s">
        <v>78</v>
      </c>
      <c r="B308" s="30" t="s">
        <v>80</v>
      </c>
      <c r="C308" s="15" t="s">
        <v>99</v>
      </c>
      <c r="D308" s="7">
        <f>SUM(D309:D312)</f>
        <v>8200.3055999999979</v>
      </c>
      <c r="E308" s="7">
        <f t="shared" ref="E308:L308" si="109">SUM(E309:E312)</f>
        <v>892</v>
      </c>
      <c r="F308" s="41">
        <f t="shared" si="109"/>
        <v>1096.3</v>
      </c>
      <c r="G308" s="7">
        <f t="shared" si="109"/>
        <v>1096.3</v>
      </c>
      <c r="H308" s="7">
        <f t="shared" si="109"/>
        <v>1096.3</v>
      </c>
      <c r="I308" s="7">
        <f t="shared" si="109"/>
        <v>1004.8514</v>
      </c>
      <c r="J308" s="7">
        <f t="shared" si="109"/>
        <v>1004.8514</v>
      </c>
      <c r="K308" s="7">
        <f t="shared" si="109"/>
        <v>1004.8514</v>
      </c>
      <c r="L308" s="7">
        <f t="shared" si="109"/>
        <v>1004.8514</v>
      </c>
      <c r="M308" s="11" t="s">
        <v>119</v>
      </c>
    </row>
    <row r="309" spans="1:13" ht="15.65" x14ac:dyDescent="0.2">
      <c r="A309" s="21"/>
      <c r="B309" s="4" t="s">
        <v>11</v>
      </c>
      <c r="C309" s="16"/>
      <c r="D309" s="7">
        <f>SUM(E309:L309)</f>
        <v>0</v>
      </c>
      <c r="E309" s="6">
        <v>0</v>
      </c>
      <c r="F309" s="37">
        <v>0</v>
      </c>
      <c r="G309" s="6">
        <v>0</v>
      </c>
      <c r="H309" s="6">
        <v>0</v>
      </c>
      <c r="I309" s="37">
        <v>0</v>
      </c>
      <c r="J309" s="37">
        <v>0</v>
      </c>
      <c r="K309" s="37">
        <v>0</v>
      </c>
      <c r="L309" s="6">
        <v>0</v>
      </c>
      <c r="M309" s="11"/>
    </row>
    <row r="310" spans="1:13" ht="15.65" x14ac:dyDescent="0.2">
      <c r="A310" s="21"/>
      <c r="B310" s="4" t="s">
        <v>12</v>
      </c>
      <c r="C310" s="16"/>
      <c r="D310" s="7">
        <f>SUM(E310:L310)</f>
        <v>0</v>
      </c>
      <c r="E310" s="7">
        <v>0</v>
      </c>
      <c r="F310" s="41">
        <v>0</v>
      </c>
      <c r="G310" s="7">
        <v>0</v>
      </c>
      <c r="H310" s="7">
        <v>0</v>
      </c>
      <c r="I310" s="41">
        <v>0</v>
      </c>
      <c r="J310" s="41">
        <v>0</v>
      </c>
      <c r="K310" s="41">
        <v>0</v>
      </c>
      <c r="L310" s="7">
        <v>0</v>
      </c>
      <c r="M310" s="11"/>
    </row>
    <row r="311" spans="1:13" ht="15.65" x14ac:dyDescent="0.25">
      <c r="A311" s="21"/>
      <c r="B311" s="4" t="s">
        <v>13</v>
      </c>
      <c r="C311" s="16"/>
      <c r="D311" s="7">
        <f>SUM(E311:L311)</f>
        <v>8200.3055999999979</v>
      </c>
      <c r="E311" s="59">
        <v>892</v>
      </c>
      <c r="F311" s="59">
        <v>1096.3</v>
      </c>
      <c r="G311" s="59">
        <v>1096.3</v>
      </c>
      <c r="H311" s="59">
        <v>1096.3</v>
      </c>
      <c r="I311" s="59">
        <v>1004.8514</v>
      </c>
      <c r="J311" s="59">
        <v>1004.8514</v>
      </c>
      <c r="K311" s="59">
        <v>1004.8514</v>
      </c>
      <c r="L311" s="59">
        <v>1004.8514</v>
      </c>
      <c r="M311" s="11"/>
    </row>
    <row r="312" spans="1:13" ht="15.65" x14ac:dyDescent="0.2">
      <c r="A312" s="21"/>
      <c r="B312" s="4" t="s">
        <v>14</v>
      </c>
      <c r="C312" s="16"/>
      <c r="D312" s="7">
        <f>SUM(E312:L312)</f>
        <v>0</v>
      </c>
      <c r="E312" s="6">
        <v>0</v>
      </c>
      <c r="F312" s="37">
        <v>0</v>
      </c>
      <c r="G312" s="6">
        <v>0</v>
      </c>
      <c r="H312" s="6">
        <v>0</v>
      </c>
      <c r="I312" s="37">
        <v>0</v>
      </c>
      <c r="J312" s="37">
        <v>0</v>
      </c>
      <c r="K312" s="37">
        <v>0</v>
      </c>
      <c r="L312" s="6">
        <v>0</v>
      </c>
      <c r="M312" s="11"/>
    </row>
    <row r="313" spans="1:13" ht="15.65" x14ac:dyDescent="0.2">
      <c r="C313" s="12"/>
      <c r="D313" s="12"/>
      <c r="E313" s="12"/>
      <c r="G313" s="13"/>
      <c r="H313" s="31"/>
      <c r="I313" s="35"/>
      <c r="J313" s="60"/>
      <c r="K313" s="60"/>
      <c r="L313" s="13"/>
      <c r="M313" s="13"/>
    </row>
  </sheetData>
  <mergeCells count="30">
    <mergeCell ref="A6:M6"/>
    <mergeCell ref="F5:M5"/>
    <mergeCell ref="K1:M4"/>
    <mergeCell ref="A7:M7"/>
    <mergeCell ref="A8:M8"/>
    <mergeCell ref="C9:I9"/>
    <mergeCell ref="A10:A11"/>
    <mergeCell ref="B10:B11"/>
    <mergeCell ref="C10:C11"/>
    <mergeCell ref="D10:L10"/>
    <mergeCell ref="C197:M197"/>
    <mergeCell ref="C53:M53"/>
    <mergeCell ref="C101:M101"/>
    <mergeCell ref="C102:M102"/>
    <mergeCell ref="C118:M118"/>
    <mergeCell ref="C144:M144"/>
    <mergeCell ref="C155:M155"/>
    <mergeCell ref="C166:M166"/>
    <mergeCell ref="A54:M54"/>
    <mergeCell ref="A65:M65"/>
    <mergeCell ref="C300:M300"/>
    <mergeCell ref="C307:M307"/>
    <mergeCell ref="C198:M198"/>
    <mergeCell ref="C224:M224"/>
    <mergeCell ref="C255:M255"/>
    <mergeCell ref="C256:M256"/>
    <mergeCell ref="C262:M262"/>
    <mergeCell ref="C268:M268"/>
    <mergeCell ref="C301:M301"/>
    <mergeCell ref="C274:M274"/>
  </mergeCells>
  <pageMargins left="0.70866141732283472" right="0.70866141732283472" top="0.74803149606299213" bottom="0.35433070866141736" header="0.31496062992125984" footer="0.31496062992125984"/>
  <pageSetup paperSize="9" scale="60" firstPageNumber="11" orientation="landscape" useFirstPageNumber="1" r:id="rId1"/>
  <headerFooter>
    <oddHeader xml:space="preserve">&amp;C&amp;"Liberation Serif,обычный"&amp;14&amp;P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2024-02-22T06:00:17Z</dcterms:modified>
</cp:coreProperties>
</file>