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та СМИ\САЙТ АДМИНИСТРАЦИИ ГО\постановления\постановления администрации\декабрь\№ 757 от 23.12.2023 Внесение изменений в МП Развитие городского хозяйства\"/>
    </mc:Choice>
  </mc:AlternateContent>
  <bookViews>
    <workbookView xWindow="0" yWindow="0" windowWidth="16383" windowHeight="8192" tabRatio="500"/>
  </bookViews>
  <sheets>
    <sheet name="Лист1" sheetId="1" r:id="rId1"/>
  </sheets>
  <definedNames>
    <definedName name="Excel_BuiltIn_Print_Area" localSheetId="0">Лист1!$A$1:$M$222</definedName>
    <definedName name="_xlnm.Print_Area" localSheetId="0">Лист1!$A$1:$M$222</definedName>
  </definedNames>
  <calcPr calcId="162913"/>
</workbook>
</file>

<file path=xl/calcChain.xml><?xml version="1.0" encoding="utf-8"?>
<calcChain xmlns="http://schemas.openxmlformats.org/spreadsheetml/2006/main">
  <c r="E189" i="1" l="1"/>
  <c r="E152" i="1" l="1"/>
  <c r="E135" i="1"/>
  <c r="E120" i="1"/>
  <c r="E114" i="1"/>
  <c r="E87" i="1"/>
  <c r="E56" i="1" l="1"/>
  <c r="E67" i="1"/>
  <c r="E82" i="1"/>
  <c r="E77" i="1" s="1"/>
  <c r="D206" i="1" l="1"/>
  <c r="D199" i="1" s="1"/>
  <c r="D194" i="1" s="1"/>
  <c r="F199" i="1"/>
  <c r="D210" i="1"/>
  <c r="D212" i="1"/>
  <c r="D211" i="1"/>
  <c r="D209" i="1"/>
  <c r="L208" i="1"/>
  <c r="K208" i="1"/>
  <c r="J208" i="1"/>
  <c r="I208" i="1"/>
  <c r="H208" i="1"/>
  <c r="G208" i="1"/>
  <c r="F208" i="1"/>
  <c r="E208" i="1"/>
  <c r="E213" i="1"/>
  <c r="F213" i="1"/>
  <c r="G213" i="1"/>
  <c r="H213" i="1"/>
  <c r="I213" i="1"/>
  <c r="J213" i="1"/>
  <c r="K213" i="1"/>
  <c r="L213" i="1"/>
  <c r="D214" i="1"/>
  <c r="D215" i="1"/>
  <c r="D216" i="1"/>
  <c r="D207" i="1"/>
  <c r="F67" i="1"/>
  <c r="J48" i="1"/>
  <c r="J49" i="1"/>
  <c r="D56" i="1"/>
  <c r="E36" i="1"/>
  <c r="E107" i="1" l="1"/>
  <c r="D208" i="1"/>
  <c r="D213" i="1"/>
  <c r="E49" i="1"/>
  <c r="E92" i="1"/>
  <c r="D98" i="1"/>
  <c r="D97" i="1"/>
  <c r="D96" i="1"/>
  <c r="D95" i="1"/>
  <c r="L94" i="1"/>
  <c r="K94" i="1"/>
  <c r="J94" i="1"/>
  <c r="I94" i="1"/>
  <c r="G94" i="1"/>
  <c r="F94" i="1"/>
  <c r="E94" i="1"/>
  <c r="D94" i="1" l="1"/>
  <c r="E184" i="1" l="1"/>
  <c r="D67" i="1" l="1"/>
  <c r="E132" i="1"/>
  <c r="D184" i="1"/>
  <c r="D22" i="1"/>
  <c r="E22" i="1"/>
  <c r="F22" i="1"/>
  <c r="G22" i="1"/>
  <c r="H22" i="1"/>
  <c r="I22" i="1"/>
  <c r="J22" i="1"/>
  <c r="K22" i="1"/>
  <c r="L22" i="1"/>
  <c r="D23" i="1"/>
  <c r="E23" i="1"/>
  <c r="F23" i="1"/>
  <c r="G23" i="1"/>
  <c r="H23" i="1"/>
  <c r="I23" i="1"/>
  <c r="J23" i="1"/>
  <c r="K23" i="1"/>
  <c r="L23" i="1"/>
  <c r="D24" i="1"/>
  <c r="E24" i="1"/>
  <c r="F24" i="1"/>
  <c r="G24" i="1"/>
  <c r="H24" i="1"/>
  <c r="I24" i="1"/>
  <c r="J24" i="1"/>
  <c r="K24" i="1"/>
  <c r="L24" i="1"/>
  <c r="L21" i="1" s="1"/>
  <c r="D25" i="1"/>
  <c r="E25" i="1"/>
  <c r="F25" i="1"/>
  <c r="G25" i="1"/>
  <c r="H25" i="1"/>
  <c r="I25" i="1"/>
  <c r="J25" i="1"/>
  <c r="K25" i="1"/>
  <c r="K21" i="1" s="1"/>
  <c r="L25" i="1"/>
  <c r="D36" i="1"/>
  <c r="F36" i="1"/>
  <c r="G36" i="1"/>
  <c r="H36" i="1"/>
  <c r="I36" i="1"/>
  <c r="J36" i="1"/>
  <c r="K36" i="1"/>
  <c r="L36" i="1"/>
  <c r="D41" i="1"/>
  <c r="E41" i="1"/>
  <c r="F41" i="1"/>
  <c r="G41" i="1"/>
  <c r="H41" i="1"/>
  <c r="I41" i="1"/>
  <c r="J41" i="1"/>
  <c r="K41" i="1"/>
  <c r="L41" i="1"/>
  <c r="E47" i="1"/>
  <c r="E32" i="1" s="1"/>
  <c r="F47" i="1"/>
  <c r="G47" i="1"/>
  <c r="H47" i="1"/>
  <c r="I47" i="1"/>
  <c r="J47" i="1"/>
  <c r="K47" i="1"/>
  <c r="L47" i="1"/>
  <c r="E48" i="1"/>
  <c r="E33" i="1" s="1"/>
  <c r="F48" i="1"/>
  <c r="G48" i="1"/>
  <c r="H48" i="1"/>
  <c r="H33" i="1" s="1"/>
  <c r="I48" i="1"/>
  <c r="J33" i="1"/>
  <c r="K48" i="1"/>
  <c r="L48" i="1"/>
  <c r="L33" i="1" s="1"/>
  <c r="F49" i="1"/>
  <c r="G49" i="1"/>
  <c r="H49" i="1"/>
  <c r="H34" i="1" s="1"/>
  <c r="I49" i="1"/>
  <c r="I34" i="1" s="1"/>
  <c r="J34" i="1"/>
  <c r="K49" i="1"/>
  <c r="L49" i="1"/>
  <c r="E50" i="1"/>
  <c r="F50" i="1"/>
  <c r="F35" i="1" s="1"/>
  <c r="G50" i="1"/>
  <c r="H50" i="1"/>
  <c r="H35" i="1" s="1"/>
  <c r="I50" i="1"/>
  <c r="I35" i="1"/>
  <c r="J50" i="1"/>
  <c r="J35" i="1" s="1"/>
  <c r="K50" i="1"/>
  <c r="L50" i="1"/>
  <c r="L35" i="1" s="1"/>
  <c r="E53" i="1"/>
  <c r="F53" i="1"/>
  <c r="G53" i="1"/>
  <c r="H53" i="1"/>
  <c r="I53" i="1"/>
  <c r="J53" i="1"/>
  <c r="K53" i="1"/>
  <c r="L53" i="1"/>
  <c r="D54" i="1"/>
  <c r="D55" i="1"/>
  <c r="D57" i="1"/>
  <c r="E58" i="1"/>
  <c r="F58" i="1"/>
  <c r="G58" i="1"/>
  <c r="H58" i="1"/>
  <c r="I58" i="1"/>
  <c r="J58" i="1"/>
  <c r="K58" i="1"/>
  <c r="L58" i="1"/>
  <c r="D59" i="1"/>
  <c r="D60" i="1"/>
  <c r="D61" i="1"/>
  <c r="D62" i="1"/>
  <c r="E64" i="1"/>
  <c r="F64" i="1"/>
  <c r="G64" i="1"/>
  <c r="H64" i="1"/>
  <c r="I64" i="1"/>
  <c r="J64" i="1"/>
  <c r="K64" i="1"/>
  <c r="L64" i="1"/>
  <c r="D65" i="1"/>
  <c r="D66" i="1"/>
  <c r="D68" i="1"/>
  <c r="E75" i="1"/>
  <c r="F75" i="1"/>
  <c r="F17" i="1" s="1"/>
  <c r="G75" i="1"/>
  <c r="H75" i="1"/>
  <c r="I75" i="1"/>
  <c r="I17" i="1" s="1"/>
  <c r="J75" i="1"/>
  <c r="K75" i="1"/>
  <c r="L75" i="1"/>
  <c r="E76" i="1"/>
  <c r="F76" i="1"/>
  <c r="G76" i="1"/>
  <c r="H76" i="1"/>
  <c r="I76" i="1"/>
  <c r="J76" i="1"/>
  <c r="K76" i="1"/>
  <c r="K71" i="1" s="1"/>
  <c r="L76" i="1"/>
  <c r="F77" i="1"/>
  <c r="G77" i="1"/>
  <c r="H77" i="1"/>
  <c r="H19" i="1" s="1"/>
  <c r="I77" i="1"/>
  <c r="J77" i="1"/>
  <c r="K77" i="1"/>
  <c r="L77" i="1"/>
  <c r="E78" i="1"/>
  <c r="F78" i="1"/>
  <c r="G78" i="1"/>
  <c r="H78" i="1"/>
  <c r="I78" i="1"/>
  <c r="J78" i="1"/>
  <c r="K78" i="1"/>
  <c r="L78" i="1"/>
  <c r="F79" i="1"/>
  <c r="G79" i="1"/>
  <c r="H79" i="1"/>
  <c r="I79" i="1"/>
  <c r="J79" i="1"/>
  <c r="K79" i="1"/>
  <c r="L79" i="1"/>
  <c r="D80" i="1"/>
  <c r="D81" i="1"/>
  <c r="D83" i="1"/>
  <c r="F84" i="1"/>
  <c r="H84" i="1"/>
  <c r="I84" i="1"/>
  <c r="J84" i="1"/>
  <c r="K84" i="1"/>
  <c r="L84" i="1"/>
  <c r="D85" i="1"/>
  <c r="D86" i="1"/>
  <c r="D76" i="1" s="1"/>
  <c r="D88" i="1"/>
  <c r="D78" i="1" s="1"/>
  <c r="E89" i="1"/>
  <c r="F89" i="1"/>
  <c r="G89" i="1"/>
  <c r="I89" i="1"/>
  <c r="J89" i="1"/>
  <c r="K89" i="1"/>
  <c r="L89" i="1"/>
  <c r="D90" i="1"/>
  <c r="D91" i="1"/>
  <c r="D92" i="1"/>
  <c r="D93" i="1"/>
  <c r="D99" i="1"/>
  <c r="E99" i="1"/>
  <c r="F99" i="1"/>
  <c r="G99" i="1"/>
  <c r="H99" i="1"/>
  <c r="I99" i="1"/>
  <c r="J99" i="1"/>
  <c r="K99" i="1"/>
  <c r="L99" i="1"/>
  <c r="E105" i="1"/>
  <c r="F105" i="1"/>
  <c r="G105" i="1"/>
  <c r="H105" i="1"/>
  <c r="I105" i="1"/>
  <c r="J105" i="1"/>
  <c r="K105" i="1"/>
  <c r="K70" i="1" s="1"/>
  <c r="L105" i="1"/>
  <c r="E106" i="1"/>
  <c r="F106" i="1"/>
  <c r="G106" i="1"/>
  <c r="H106" i="1"/>
  <c r="I106" i="1"/>
  <c r="J106" i="1"/>
  <c r="K106" i="1"/>
  <c r="L106" i="1"/>
  <c r="L71" i="1" s="1"/>
  <c r="F107" i="1"/>
  <c r="G107" i="1"/>
  <c r="H107" i="1"/>
  <c r="I107" i="1"/>
  <c r="J107" i="1"/>
  <c r="K107" i="1"/>
  <c r="K72" i="1" s="1"/>
  <c r="L107" i="1"/>
  <c r="E108" i="1"/>
  <c r="F108" i="1"/>
  <c r="G108" i="1"/>
  <c r="H108" i="1"/>
  <c r="I108" i="1"/>
  <c r="I73" i="1" s="1"/>
  <c r="J108" i="1"/>
  <c r="K108" i="1"/>
  <c r="L108" i="1"/>
  <c r="E111" i="1"/>
  <c r="F111" i="1"/>
  <c r="G111" i="1"/>
  <c r="H111" i="1"/>
  <c r="I111" i="1"/>
  <c r="J111" i="1"/>
  <c r="K111" i="1"/>
  <c r="L111" i="1"/>
  <c r="D112" i="1"/>
  <c r="D105" i="1" s="1"/>
  <c r="D113" i="1"/>
  <c r="D106" i="1"/>
  <c r="D114" i="1"/>
  <c r="D115" i="1"/>
  <c r="F117" i="1"/>
  <c r="G117" i="1"/>
  <c r="H117" i="1"/>
  <c r="I117" i="1"/>
  <c r="J117" i="1"/>
  <c r="K117" i="1"/>
  <c r="L117" i="1"/>
  <c r="D118" i="1"/>
  <c r="D121" i="1"/>
  <c r="E129" i="1"/>
  <c r="F129" i="1"/>
  <c r="G129" i="1"/>
  <c r="H129" i="1"/>
  <c r="I129" i="1"/>
  <c r="J129" i="1"/>
  <c r="K129" i="1"/>
  <c r="L129" i="1"/>
  <c r="F130" i="1"/>
  <c r="G130" i="1"/>
  <c r="H130" i="1"/>
  <c r="H125" i="1" s="1"/>
  <c r="I130" i="1"/>
  <c r="J130" i="1"/>
  <c r="K130" i="1"/>
  <c r="L130" i="1"/>
  <c r="E131" i="1"/>
  <c r="F131" i="1"/>
  <c r="G131" i="1"/>
  <c r="H131" i="1"/>
  <c r="I131" i="1"/>
  <c r="I20" i="1" s="1"/>
  <c r="J131" i="1"/>
  <c r="K131" i="1"/>
  <c r="L131" i="1"/>
  <c r="F132" i="1"/>
  <c r="H132" i="1"/>
  <c r="I132" i="1"/>
  <c r="J132" i="1"/>
  <c r="K132" i="1"/>
  <c r="L132" i="1"/>
  <c r="D133" i="1"/>
  <c r="D128" i="1" s="1"/>
  <c r="D134" i="1"/>
  <c r="D129" i="1" s="1"/>
  <c r="D135" i="1"/>
  <c r="D130" i="1" s="1"/>
  <c r="D136" i="1"/>
  <c r="D131" i="1" s="1"/>
  <c r="D137" i="1"/>
  <c r="E137" i="1"/>
  <c r="F137" i="1"/>
  <c r="G137" i="1"/>
  <c r="H137" i="1"/>
  <c r="I137" i="1"/>
  <c r="J137" i="1"/>
  <c r="K137" i="1"/>
  <c r="L137" i="1"/>
  <c r="E143" i="1"/>
  <c r="E123" i="1" s="1"/>
  <c r="F143" i="1"/>
  <c r="F123" i="1" s="1"/>
  <c r="G143" i="1"/>
  <c r="G123" i="1" s="1"/>
  <c r="H143" i="1"/>
  <c r="H123" i="1"/>
  <c r="I143" i="1"/>
  <c r="I123" i="1" s="1"/>
  <c r="J143" i="1"/>
  <c r="J123" i="1" s="1"/>
  <c r="K143" i="1"/>
  <c r="K123" i="1" s="1"/>
  <c r="L143" i="1"/>
  <c r="L123" i="1" s="1"/>
  <c r="E144" i="1"/>
  <c r="F144" i="1"/>
  <c r="G144" i="1"/>
  <c r="H144" i="1"/>
  <c r="I144" i="1"/>
  <c r="J144" i="1"/>
  <c r="K144" i="1"/>
  <c r="L144" i="1"/>
  <c r="E145" i="1"/>
  <c r="G145" i="1"/>
  <c r="H145" i="1"/>
  <c r="I145" i="1"/>
  <c r="I125" i="1" s="1"/>
  <c r="J145" i="1"/>
  <c r="J125" i="1" s="1"/>
  <c r="K145" i="1"/>
  <c r="L145" i="1"/>
  <c r="E146" i="1"/>
  <c r="F146" i="1"/>
  <c r="G146" i="1"/>
  <c r="H146" i="1"/>
  <c r="I146" i="1"/>
  <c r="I142" i="1" s="1"/>
  <c r="J146" i="1"/>
  <c r="K146" i="1"/>
  <c r="L146" i="1"/>
  <c r="E149" i="1"/>
  <c r="G149" i="1"/>
  <c r="H149" i="1"/>
  <c r="I149" i="1"/>
  <c r="J149" i="1"/>
  <c r="K149" i="1"/>
  <c r="L149" i="1"/>
  <c r="D150" i="1"/>
  <c r="D143" i="1" s="1"/>
  <c r="D151" i="1"/>
  <c r="D144" i="1" s="1"/>
  <c r="F152" i="1"/>
  <c r="D152" i="1" s="1"/>
  <c r="D145" i="1" s="1"/>
  <c r="D153" i="1"/>
  <c r="D146" i="1" s="1"/>
  <c r="D126" i="1" s="1"/>
  <c r="D159" i="1"/>
  <c r="E159" i="1"/>
  <c r="F159" i="1"/>
  <c r="G159" i="1"/>
  <c r="H159" i="1"/>
  <c r="I159" i="1"/>
  <c r="J159" i="1"/>
  <c r="K159" i="1"/>
  <c r="L159" i="1"/>
  <c r="D164" i="1"/>
  <c r="E164" i="1"/>
  <c r="F164" i="1"/>
  <c r="G164" i="1"/>
  <c r="H164" i="1"/>
  <c r="I164" i="1"/>
  <c r="J164" i="1"/>
  <c r="K164" i="1"/>
  <c r="L164" i="1"/>
  <c r="E170" i="1"/>
  <c r="E155" i="1" s="1"/>
  <c r="F170" i="1"/>
  <c r="F155" i="1" s="1"/>
  <c r="G170" i="1"/>
  <c r="G155" i="1" s="1"/>
  <c r="H170" i="1"/>
  <c r="I170" i="1"/>
  <c r="I155" i="1" s="1"/>
  <c r="J170" i="1"/>
  <c r="J155" i="1" s="1"/>
  <c r="K170" i="1"/>
  <c r="K155" i="1" s="1"/>
  <c r="L170" i="1"/>
  <c r="E171" i="1"/>
  <c r="E156" i="1" s="1"/>
  <c r="F171" i="1"/>
  <c r="F156" i="1" s="1"/>
  <c r="G171" i="1"/>
  <c r="H171" i="1"/>
  <c r="H156" i="1" s="1"/>
  <c r="I171" i="1"/>
  <c r="I156" i="1"/>
  <c r="J171" i="1"/>
  <c r="J156" i="1" s="1"/>
  <c r="K171" i="1"/>
  <c r="L171" i="1"/>
  <c r="L156" i="1" s="1"/>
  <c r="F172" i="1"/>
  <c r="F157" i="1" s="1"/>
  <c r="G172" i="1"/>
  <c r="G157" i="1" s="1"/>
  <c r="H172" i="1"/>
  <c r="H157" i="1" s="1"/>
  <c r="I172" i="1"/>
  <c r="I157" i="1" s="1"/>
  <c r="J172" i="1"/>
  <c r="J157" i="1" s="1"/>
  <c r="K172" i="1"/>
  <c r="K157" i="1" s="1"/>
  <c r="L172" i="1"/>
  <c r="L157" i="1"/>
  <c r="E173" i="1"/>
  <c r="E158" i="1" s="1"/>
  <c r="F173" i="1"/>
  <c r="F158" i="1" s="1"/>
  <c r="G173" i="1"/>
  <c r="G158" i="1" s="1"/>
  <c r="H173" i="1"/>
  <c r="H158" i="1" s="1"/>
  <c r="I173" i="1"/>
  <c r="I158" i="1" s="1"/>
  <c r="J173" i="1"/>
  <c r="J158" i="1" s="1"/>
  <c r="K173" i="1"/>
  <c r="K158" i="1" s="1"/>
  <c r="L173" i="1"/>
  <c r="L158" i="1" s="1"/>
  <c r="E176" i="1"/>
  <c r="F176" i="1"/>
  <c r="G176" i="1"/>
  <c r="H176" i="1"/>
  <c r="I176" i="1"/>
  <c r="J176" i="1"/>
  <c r="K176" i="1"/>
  <c r="L176" i="1"/>
  <c r="D177" i="1"/>
  <c r="D178" i="1"/>
  <c r="D179" i="1"/>
  <c r="D180" i="1"/>
  <c r="F181" i="1"/>
  <c r="G181" i="1"/>
  <c r="H181" i="1"/>
  <c r="I181" i="1"/>
  <c r="J181" i="1"/>
  <c r="K181" i="1"/>
  <c r="L181" i="1"/>
  <c r="D182" i="1"/>
  <c r="D183" i="1"/>
  <c r="D185" i="1"/>
  <c r="F186" i="1"/>
  <c r="G186" i="1"/>
  <c r="H186" i="1"/>
  <c r="I186" i="1"/>
  <c r="J186" i="1"/>
  <c r="K186" i="1"/>
  <c r="L186" i="1"/>
  <c r="D187" i="1"/>
  <c r="D188" i="1"/>
  <c r="D190" i="1"/>
  <c r="E197" i="1"/>
  <c r="E192" i="1" s="1"/>
  <c r="F197" i="1"/>
  <c r="G197" i="1"/>
  <c r="G192" i="1" s="1"/>
  <c r="H197" i="1"/>
  <c r="I197" i="1"/>
  <c r="I192" i="1" s="1"/>
  <c r="J197" i="1"/>
  <c r="K197" i="1"/>
  <c r="K192" i="1" s="1"/>
  <c r="L197" i="1"/>
  <c r="L192" i="1" s="1"/>
  <c r="E198" i="1"/>
  <c r="F198" i="1"/>
  <c r="F193" i="1" s="1"/>
  <c r="G198" i="1"/>
  <c r="G193" i="1" s="1"/>
  <c r="H198" i="1"/>
  <c r="H193" i="1" s="1"/>
  <c r="I198" i="1"/>
  <c r="I193" i="1" s="1"/>
  <c r="J198" i="1"/>
  <c r="J193" i="1" s="1"/>
  <c r="K198" i="1"/>
  <c r="K193" i="1" s="1"/>
  <c r="L198" i="1"/>
  <c r="L193" i="1"/>
  <c r="E199" i="1"/>
  <c r="E194" i="1" s="1"/>
  <c r="F194" i="1"/>
  <c r="G199" i="1"/>
  <c r="G194" i="1" s="1"/>
  <c r="H199" i="1"/>
  <c r="H194" i="1"/>
  <c r="I199" i="1"/>
  <c r="I194" i="1" s="1"/>
  <c r="J199" i="1"/>
  <c r="J194" i="1" s="1"/>
  <c r="K199" i="1"/>
  <c r="K194" i="1" s="1"/>
  <c r="L199" i="1"/>
  <c r="L194" i="1" s="1"/>
  <c r="E200" i="1"/>
  <c r="F200" i="1"/>
  <c r="G200" i="1"/>
  <c r="H200" i="1"/>
  <c r="H195" i="1" s="1"/>
  <c r="I200" i="1"/>
  <c r="J200" i="1"/>
  <c r="K200" i="1"/>
  <c r="L200" i="1"/>
  <c r="L195" i="1" s="1"/>
  <c r="E203" i="1"/>
  <c r="F203" i="1"/>
  <c r="G203" i="1"/>
  <c r="H203" i="1"/>
  <c r="I203" i="1"/>
  <c r="J203" i="1"/>
  <c r="K203" i="1"/>
  <c r="L203" i="1"/>
  <c r="D204" i="1"/>
  <c r="D205" i="1"/>
  <c r="D198" i="1" s="1"/>
  <c r="D200" i="1"/>
  <c r="H218" i="1"/>
  <c r="D219" i="1"/>
  <c r="D220" i="1"/>
  <c r="E222" i="1"/>
  <c r="E218" i="1" s="1"/>
  <c r="F222" i="1"/>
  <c r="F218" i="1" s="1"/>
  <c r="G222" i="1"/>
  <c r="G218" i="1" s="1"/>
  <c r="H222" i="1"/>
  <c r="I222" i="1"/>
  <c r="I218" i="1"/>
  <c r="J222" i="1"/>
  <c r="J218" i="1" s="1"/>
  <c r="K222" i="1"/>
  <c r="K218" i="1" s="1"/>
  <c r="L222" i="1"/>
  <c r="L218" i="1" s="1"/>
  <c r="D193" i="1"/>
  <c r="H155" i="1"/>
  <c r="K196" i="1"/>
  <c r="K191" i="1" s="1"/>
  <c r="J195" i="1"/>
  <c r="K156" i="1"/>
  <c r="G156" i="1"/>
  <c r="L124" i="1"/>
  <c r="H124" i="1"/>
  <c r="E193" i="1"/>
  <c r="K125" i="1"/>
  <c r="K17" i="1"/>
  <c r="F145" i="1"/>
  <c r="F125" i="1" s="1"/>
  <c r="I127" i="1"/>
  <c r="E117" i="1"/>
  <c r="D120" i="1"/>
  <c r="G33" i="1"/>
  <c r="I126" i="1"/>
  <c r="J19" i="1"/>
  <c r="J18" i="1"/>
  <c r="F18" i="1"/>
  <c r="G20" i="1"/>
  <c r="J127" i="1"/>
  <c r="F124" i="1"/>
  <c r="D20" i="1"/>
  <c r="H30" i="1"/>
  <c r="H32" i="1"/>
  <c r="K35" i="1"/>
  <c r="L34" i="1"/>
  <c r="K19" i="1"/>
  <c r="G19" i="1"/>
  <c r="F142" i="1"/>
  <c r="F169" i="1" l="1"/>
  <c r="D111" i="1"/>
  <c r="L73" i="1"/>
  <c r="G70" i="1"/>
  <c r="F34" i="1"/>
  <c r="F29" i="1"/>
  <c r="E21" i="1"/>
  <c r="F196" i="1"/>
  <c r="F191" i="1" s="1"/>
  <c r="L74" i="1"/>
  <c r="L196" i="1"/>
  <c r="F154" i="1"/>
  <c r="J126" i="1"/>
  <c r="F19" i="1"/>
  <c r="F14" i="1" s="1"/>
  <c r="E18" i="1"/>
  <c r="D124" i="1"/>
  <c r="D117" i="1"/>
  <c r="E142" i="1"/>
  <c r="F192" i="1"/>
  <c r="F195" i="1"/>
  <c r="I195" i="1"/>
  <c r="F149" i="1"/>
  <c r="L142" i="1"/>
  <c r="D108" i="1"/>
  <c r="D73" i="1" s="1"/>
  <c r="L17" i="1"/>
  <c r="G195" i="1"/>
  <c r="H126" i="1"/>
  <c r="K124" i="1"/>
  <c r="D170" i="1"/>
  <c r="D155" i="1" s="1"/>
  <c r="I169" i="1"/>
  <c r="E195" i="1"/>
  <c r="L169" i="1"/>
  <c r="L154" i="1" s="1"/>
  <c r="F126" i="1"/>
  <c r="F122" i="1" s="1"/>
  <c r="I154" i="1"/>
  <c r="D21" i="1"/>
  <c r="L125" i="1"/>
  <c r="I29" i="1"/>
  <c r="D58" i="1"/>
  <c r="H29" i="1"/>
  <c r="H72" i="1"/>
  <c r="H142" i="1"/>
  <c r="E124" i="1"/>
  <c r="F21" i="1"/>
  <c r="K195" i="1"/>
  <c r="E84" i="1"/>
  <c r="E72" i="1"/>
  <c r="L126" i="1"/>
  <c r="L15" i="1" s="1"/>
  <c r="D75" i="1"/>
  <c r="D173" i="1"/>
  <c r="D158" i="1" s="1"/>
  <c r="I21" i="1"/>
  <c r="L29" i="1"/>
  <c r="J104" i="1"/>
  <c r="G73" i="1"/>
  <c r="J30" i="1"/>
  <c r="J27" i="1"/>
  <c r="G127" i="1"/>
  <c r="G30" i="1"/>
  <c r="J73" i="1"/>
  <c r="J15" i="1" s="1"/>
  <c r="K18" i="1"/>
  <c r="K29" i="1"/>
  <c r="K14" i="1" s="1"/>
  <c r="F28" i="1"/>
  <c r="H127" i="1"/>
  <c r="J71" i="1"/>
  <c r="G18" i="1"/>
  <c r="J72" i="1"/>
  <c r="I46" i="1"/>
  <c r="H122" i="1"/>
  <c r="I30" i="1"/>
  <c r="H27" i="1"/>
  <c r="F104" i="1"/>
  <c r="H20" i="1"/>
  <c r="K104" i="1"/>
  <c r="F127" i="1"/>
  <c r="G35" i="1"/>
  <c r="G46" i="1"/>
  <c r="E71" i="1"/>
  <c r="E13" i="1" s="1"/>
  <c r="I70" i="1"/>
  <c r="H74" i="1"/>
  <c r="F70" i="1"/>
  <c r="I33" i="1"/>
  <c r="F30" i="1"/>
  <c r="G71" i="1"/>
  <c r="D18" i="1"/>
  <c r="D71" i="1"/>
  <c r="L191" i="1"/>
  <c r="J196" i="1"/>
  <c r="J191" i="1" s="1"/>
  <c r="J142" i="1"/>
  <c r="G142" i="1"/>
  <c r="E30" i="1"/>
  <c r="K73" i="1"/>
  <c r="K69" i="1" s="1"/>
  <c r="K20" i="1"/>
  <c r="I71" i="1"/>
  <c r="J70" i="1"/>
  <c r="J74" i="1"/>
  <c r="G34" i="1"/>
  <c r="G29" i="1"/>
  <c r="G14" i="1" s="1"/>
  <c r="F46" i="1"/>
  <c r="D189" i="1"/>
  <c r="E186" i="1"/>
  <c r="E104" i="1"/>
  <c r="K34" i="1"/>
  <c r="H14" i="1"/>
  <c r="G74" i="1"/>
  <c r="K142" i="1"/>
  <c r="E196" i="1"/>
  <c r="E191" i="1" s="1"/>
  <c r="I104" i="1"/>
  <c r="G169" i="1"/>
  <c r="G154" i="1" s="1"/>
  <c r="L155" i="1"/>
  <c r="D142" i="1"/>
  <c r="E126" i="1"/>
  <c r="L127" i="1"/>
  <c r="L18" i="1"/>
  <c r="H28" i="1"/>
  <c r="L104" i="1"/>
  <c r="H104" i="1"/>
  <c r="F73" i="1"/>
  <c r="F15" i="1" s="1"/>
  <c r="F20" i="1"/>
  <c r="H71" i="1"/>
  <c r="L70" i="1"/>
  <c r="L30" i="1"/>
  <c r="I74" i="1"/>
  <c r="H18" i="1"/>
  <c r="J20" i="1"/>
  <c r="I28" i="1"/>
  <c r="K46" i="1"/>
  <c r="J169" i="1"/>
  <c r="G17" i="1"/>
  <c r="G16" i="1" s="1"/>
  <c r="I196" i="1"/>
  <c r="I191" i="1" s="1"/>
  <c r="I15" i="1"/>
  <c r="J192" i="1"/>
  <c r="J29" i="1"/>
  <c r="J14" i="1" s="1"/>
  <c r="H192" i="1"/>
  <c r="H196" i="1"/>
  <c r="H191" i="1" s="1"/>
  <c r="J154" i="1"/>
  <c r="D123" i="1"/>
  <c r="K127" i="1"/>
  <c r="K126" i="1"/>
  <c r="K122" i="1" s="1"/>
  <c r="E73" i="1"/>
  <c r="E20" i="1"/>
  <c r="G21" i="1"/>
  <c r="F27" i="1"/>
  <c r="F32" i="1"/>
  <c r="L19" i="1"/>
  <c r="L14" i="1" s="1"/>
  <c r="I72" i="1"/>
  <c r="I18" i="1"/>
  <c r="D222" i="1"/>
  <c r="D218" i="1" s="1"/>
  <c r="G196" i="1"/>
  <c r="G191" i="1" s="1"/>
  <c r="D176" i="1"/>
  <c r="G126" i="1"/>
  <c r="G125" i="1"/>
  <c r="J124" i="1"/>
  <c r="J122" i="1" s="1"/>
  <c r="G124" i="1"/>
  <c r="L20" i="1"/>
  <c r="H73" i="1"/>
  <c r="H15" i="1" s="1"/>
  <c r="L72" i="1"/>
  <c r="I19" i="1"/>
  <c r="I14" i="1" s="1"/>
  <c r="F72" i="1"/>
  <c r="F71" i="1"/>
  <c r="F74" i="1"/>
  <c r="E70" i="1"/>
  <c r="E12" i="1" s="1"/>
  <c r="E17" i="1"/>
  <c r="K33" i="1"/>
  <c r="K28" i="1"/>
  <c r="K13" i="1" s="1"/>
  <c r="G28" i="1"/>
  <c r="K32" i="1"/>
  <c r="K12" i="1" s="1"/>
  <c r="K27" i="1"/>
  <c r="G32" i="1"/>
  <c r="G27" i="1"/>
  <c r="J17" i="1"/>
  <c r="J16" i="1" s="1"/>
  <c r="I27" i="1"/>
  <c r="J21" i="1"/>
  <c r="D181" i="1"/>
  <c r="I32" i="1"/>
  <c r="D197" i="1"/>
  <c r="D192" i="1" s="1"/>
  <c r="D203" i="1"/>
  <c r="E172" i="1"/>
  <c r="E29" i="1" s="1"/>
  <c r="E181" i="1"/>
  <c r="D171" i="1"/>
  <c r="D156" i="1" s="1"/>
  <c r="K169" i="1"/>
  <c r="K154" i="1" s="1"/>
  <c r="H169" i="1"/>
  <c r="H154" i="1" s="1"/>
  <c r="I124" i="1"/>
  <c r="I122" i="1" s="1"/>
  <c r="G104" i="1"/>
  <c r="D89" i="1"/>
  <c r="G72" i="1"/>
  <c r="K74" i="1"/>
  <c r="H17" i="1"/>
  <c r="H70" i="1"/>
  <c r="H12" i="1" s="1"/>
  <c r="D53" i="1"/>
  <c r="K30" i="1"/>
  <c r="H21" i="1"/>
  <c r="D50" i="1"/>
  <c r="D30" i="1" s="1"/>
  <c r="D15" i="1" s="1"/>
  <c r="H31" i="1"/>
  <c r="L27" i="1"/>
  <c r="H46" i="1"/>
  <c r="D64" i="1"/>
  <c r="L46" i="1"/>
  <c r="D47" i="1"/>
  <c r="D27" i="1" s="1"/>
  <c r="E46" i="1"/>
  <c r="L28" i="1"/>
  <c r="D48" i="1"/>
  <c r="E35" i="1"/>
  <c r="F33" i="1"/>
  <c r="J32" i="1"/>
  <c r="J46" i="1"/>
  <c r="E27" i="1"/>
  <c r="E28" i="1"/>
  <c r="L32" i="1"/>
  <c r="J28" i="1"/>
  <c r="J13" i="1" s="1"/>
  <c r="E34" i="1"/>
  <c r="D107" i="1"/>
  <c r="D104" i="1" s="1"/>
  <c r="D87" i="1"/>
  <c r="D84" i="1" s="1"/>
  <c r="E79" i="1"/>
  <c r="D82" i="1"/>
  <c r="D79" i="1" s="1"/>
  <c r="D149" i="1"/>
  <c r="D127" i="1"/>
  <c r="D125" i="1"/>
  <c r="D132" i="1"/>
  <c r="E130" i="1"/>
  <c r="E19" i="1" s="1"/>
  <c r="D172" i="1"/>
  <c r="D186" i="1"/>
  <c r="E14" i="1" l="1"/>
  <c r="D14" i="1" s="1"/>
  <c r="E16" i="1"/>
  <c r="G12" i="1"/>
  <c r="K16" i="1"/>
  <c r="L122" i="1"/>
  <c r="D191" i="1"/>
  <c r="D70" i="1"/>
  <c r="D17" i="1"/>
  <c r="D12" i="1" s="1"/>
  <c r="D195" i="1"/>
  <c r="E157" i="1"/>
  <c r="D157" i="1" s="1"/>
  <c r="I26" i="1"/>
  <c r="J69" i="1"/>
  <c r="I16" i="1"/>
  <c r="H26" i="1"/>
  <c r="G69" i="1"/>
  <c r="L16" i="1"/>
  <c r="D49" i="1"/>
  <c r="D34" i="1" s="1"/>
  <c r="G15" i="1"/>
  <c r="K26" i="1"/>
  <c r="I69" i="1"/>
  <c r="E69" i="1"/>
  <c r="F12" i="1"/>
  <c r="F26" i="1"/>
  <c r="E31" i="1"/>
  <c r="D32" i="1"/>
  <c r="D35" i="1"/>
  <c r="G26" i="1"/>
  <c r="G13" i="1"/>
  <c r="G31" i="1"/>
  <c r="E15" i="1"/>
  <c r="H16" i="1"/>
  <c r="I13" i="1"/>
  <c r="E169" i="1"/>
  <c r="E154" i="1" s="1"/>
  <c r="D154" i="1" s="1"/>
  <c r="H13" i="1"/>
  <c r="H11" i="1" s="1"/>
  <c r="I12" i="1"/>
  <c r="I31" i="1"/>
  <c r="F16" i="1"/>
  <c r="L69" i="1"/>
  <c r="D122" i="1"/>
  <c r="K31" i="1"/>
  <c r="F13" i="1"/>
  <c r="F11" i="1" s="1"/>
  <c r="F69" i="1"/>
  <c r="K15" i="1"/>
  <c r="K11" i="1" s="1"/>
  <c r="D196" i="1"/>
  <c r="E26" i="1"/>
  <c r="L13" i="1"/>
  <c r="H69" i="1"/>
  <c r="G122" i="1"/>
  <c r="L26" i="1"/>
  <c r="D33" i="1"/>
  <c r="D28" i="1"/>
  <c r="D13" i="1" s="1"/>
  <c r="J31" i="1"/>
  <c r="J12" i="1"/>
  <c r="J11" i="1" s="1"/>
  <c r="J26" i="1"/>
  <c r="L12" i="1"/>
  <c r="L31" i="1"/>
  <c r="F31" i="1"/>
  <c r="E74" i="1"/>
  <c r="D72" i="1"/>
  <c r="D77" i="1"/>
  <c r="D74" i="1" s="1"/>
  <c r="E125" i="1"/>
  <c r="E122" i="1" s="1"/>
  <c r="E127" i="1"/>
  <c r="D169" i="1"/>
  <c r="D29" i="1" l="1"/>
  <c r="D46" i="1"/>
  <c r="E11" i="1"/>
  <c r="D31" i="1"/>
  <c r="G11" i="1"/>
  <c r="D69" i="1"/>
  <c r="I11" i="1"/>
  <c r="D16" i="1"/>
  <c r="D26" i="1"/>
  <c r="L11" i="1"/>
  <c r="D19" i="1"/>
  <c r="D11" i="1"/>
</calcChain>
</file>

<file path=xl/comments1.xml><?xml version="1.0" encoding="utf-8"?>
<comments xmlns="http://schemas.openxmlformats.org/spreadsheetml/2006/main">
  <authors>
    <author xml:space="preserve"> </author>
  </authors>
  <commentList>
    <comment ref="A89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Admin:
</t>
        </r>
      </text>
    </comment>
    <comment ref="A94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Admin:
</t>
        </r>
      </text>
    </comment>
  </commentList>
</comments>
</file>

<file path=xl/sharedStrings.xml><?xml version="1.0" encoding="utf-8"?>
<sst xmlns="http://schemas.openxmlformats.org/spreadsheetml/2006/main" count="292" uniqueCount="116">
  <si>
    <t>ПЛАН</t>
  </si>
  <si>
    <t xml:space="preserve">мероприятий по выполнению муниципальной  программы </t>
  </si>
  <si>
    <t>№ строки</t>
  </si>
  <si>
    <t>Наименование мероприятия/ источники расходов на финансирование</t>
  </si>
  <si>
    <t>Исполнители (соисполнители) мероприятий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</si>
  <si>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</si>
  <si>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</si>
  <si>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</si>
  <si>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1.</t>
  </si>
  <si>
    <t xml:space="preserve">Всего по муниципальной  программе, в том числе:       </t>
  </si>
  <si>
    <t>Администрация городского округа ЗАТО Свободный, МКУ «СМЗ»</t>
  </si>
  <si>
    <t>федеральный бюджет</t>
  </si>
  <si>
    <t>областной бюджет</t>
  </si>
  <si>
    <t>местный бюджет</t>
  </si>
  <si>
    <t>внебюджетные  источники</t>
  </si>
  <si>
    <t>1.1.</t>
  </si>
  <si>
    <t xml:space="preserve">Капитальные вложения                                            </t>
  </si>
  <si>
    <t>1.2.</t>
  </si>
  <si>
    <t>Научно-исследовательские и опытно-конструкторские работы</t>
  </si>
  <si>
    <t>1.3.</t>
  </si>
  <si>
    <t xml:space="preserve">Прочие нужды                              </t>
  </si>
  <si>
    <t>2.</t>
  </si>
  <si>
    <r>
      <rPr>
        <b/>
        <sz val="14"/>
        <rFont val="Times New Roman"/>
        <family val="1"/>
        <charset val="204"/>
      </rPr>
      <t xml:space="preserve">Всего по подпрограмме 1 «Обеспечение качества условий проживания населения и улучшения жилищных условий»                                </t>
    </r>
    <r>
      <rPr>
        <b/>
        <sz val="10"/>
        <rFont val="Times New Roman"/>
        <family val="1"/>
        <charset val="204"/>
      </rPr>
      <t xml:space="preserve"> </t>
    </r>
  </si>
  <si>
    <t xml:space="preserve">Администрация городского округа ЗАТО Свободный </t>
  </si>
  <si>
    <t>2.1.</t>
  </si>
  <si>
    <t>Всего по направлению «Капитальные вложения», в том числе</t>
  </si>
  <si>
    <t>2.2.</t>
  </si>
  <si>
    <t>Всего по направлению «Научно-исследовательские и опытно-конструкторские работы», в том числе:</t>
  </si>
  <si>
    <t>2.3.</t>
  </si>
  <si>
    <r>
      <rPr>
        <sz val="12"/>
        <rFont val="Times New Roman"/>
        <family val="1"/>
        <charset val="204"/>
      </rPr>
      <t xml:space="preserve">Всего по направлению «Прочие нужды» в том числе:                                  </t>
    </r>
    <r>
      <rPr>
        <b/>
        <sz val="10"/>
        <rFont val="Times New Roman"/>
        <family val="1"/>
        <charset val="204"/>
      </rPr>
      <t xml:space="preserve"> </t>
    </r>
  </si>
  <si>
    <t xml:space="preserve">Цель 1. Повышение качества и безопасности проживания населения  </t>
  </si>
  <si>
    <t xml:space="preserve">Задача 1. Обеспечение комфортных условий проживания, повышения качества и условий жизни населения.  </t>
  </si>
  <si>
    <t>2.3.1.</t>
  </si>
  <si>
    <t xml:space="preserve">Обеспечение проведения  ремонта в муниципальном жилищном фонде.                                 </t>
  </si>
  <si>
    <t>П.5</t>
  </si>
  <si>
    <t>внебюджетные источники</t>
  </si>
  <si>
    <t>2.3.2.</t>
  </si>
  <si>
    <t xml:space="preserve">Обеспечение выполнения функций собственника жилых помещений по внесению взносов на капитальный ремонт общего имущества многоквартирных домов </t>
  </si>
  <si>
    <t>П.6</t>
  </si>
  <si>
    <t>Задача 2. Исполнение иных полномочий в жилищной сфере</t>
  </si>
  <si>
    <t>2.3.3.</t>
  </si>
  <si>
    <t>Обеспечение исполнения иных полномочий в жилищной сфере</t>
  </si>
  <si>
    <t>П.8</t>
  </si>
  <si>
    <t>3.</t>
  </si>
  <si>
    <t xml:space="preserve">Всего по подпрограмме 2   «Развитие коммунальной инфраструктуры»           </t>
  </si>
  <si>
    <t>3.1.</t>
  </si>
  <si>
    <r>
      <rPr>
        <sz val="12"/>
        <rFont val="Times New Roman"/>
        <family val="1"/>
        <charset val="204"/>
      </rPr>
      <t xml:space="preserve">Всего по направлению «Капитальные вложения», в том числе                                                  </t>
    </r>
    <r>
      <rPr>
        <b/>
        <sz val="10"/>
        <rFont val="Times New Roman"/>
        <family val="1"/>
        <charset val="204"/>
      </rPr>
      <t xml:space="preserve"> </t>
    </r>
  </si>
  <si>
    <t>3.1.1.</t>
  </si>
  <si>
    <t>Строительство комплекса очистных сооружений бытовой канализации</t>
  </si>
  <si>
    <t>Администрация городского округа ЗАТО Свободный</t>
  </si>
  <si>
    <t>П.13</t>
  </si>
  <si>
    <t xml:space="preserve"> </t>
  </si>
  <si>
    <t>3.1.2.</t>
  </si>
  <si>
    <t xml:space="preserve">Модернизация объекта водоподготовки на насосной станции третьего подъема городского округа ЗАТО Свободный Свердловской области с внедрением озоно­ сорбционной технологии
</t>
  </si>
  <si>
    <t>П.12</t>
  </si>
  <si>
    <t>3.1.3.</t>
  </si>
  <si>
    <t>3.2.</t>
  </si>
  <si>
    <t>3.3.</t>
  </si>
  <si>
    <t xml:space="preserve">Всего по направлению «Прочие нужды» в том числе:     </t>
  </si>
  <si>
    <t>Цель 2. Повышение надежности систем и качества предоставляемых коммунальных услуг</t>
  </si>
  <si>
    <t>Задача 3. Обеспечение развития коммунальных систем и повышение качества предоставляемых коммунальных услуг</t>
  </si>
  <si>
    <t>3.3.1.</t>
  </si>
  <si>
    <t xml:space="preserve">П.12            П.14          </t>
  </si>
  <si>
    <t>Задача 4.  Повышение энергоэффективности использования энергетических ресурсов в коммунальной сфере</t>
  </si>
  <si>
    <t>3.3.2.</t>
  </si>
  <si>
    <t>Обеспечение исполнения иных полномочий в сфере коммунального хозяйства</t>
  </si>
  <si>
    <t xml:space="preserve">Администрация городского округа ЗАТО Свободный  </t>
  </si>
  <si>
    <t>4.</t>
  </si>
  <si>
    <t xml:space="preserve">Всего по подпрограмме 3  «Формирование современной городской среды»  </t>
  </si>
  <si>
    <t>4.1.</t>
  </si>
  <si>
    <t>4.1.1.</t>
  </si>
  <si>
    <t xml:space="preserve">Модернизация системы уличного освещения городского округа ЗАТО Свободный
</t>
  </si>
  <si>
    <t>4.2.</t>
  </si>
  <si>
    <t>4.3.</t>
  </si>
  <si>
    <t xml:space="preserve">Всего по направлению «Прочие нужды» в том числе:                </t>
  </si>
  <si>
    <t xml:space="preserve">Цель 3.  Повышение уровня благоустройства городского округа 
</t>
  </si>
  <si>
    <t>Задача 5. Обеспечение санитарно-эпидемиологического состояния и благоустройства территории городского округа</t>
  </si>
  <si>
    <t>4.3.1.</t>
  </si>
  <si>
    <t>Обеспечение выполнения благоустройства территории и санитарно-эпидемиологического состояния</t>
  </si>
  <si>
    <t>Администрация городского округа ЗАТО Свободный, МКУ "СМЗ"</t>
  </si>
  <si>
    <t>П.20</t>
  </si>
  <si>
    <t>5.</t>
  </si>
  <si>
    <t xml:space="preserve">Всего по подпрограмме  4   «Развитие дорожной деятельности»                             </t>
  </si>
  <si>
    <t>5.1.</t>
  </si>
  <si>
    <t>5.2.</t>
  </si>
  <si>
    <t>5.3.</t>
  </si>
  <si>
    <r>
      <rPr>
        <sz val="12"/>
        <rFont val="Times New Roman"/>
        <family val="1"/>
        <charset val="204"/>
      </rPr>
      <t xml:space="preserve">Всего по направлению «Прочие нужды» в том числе:                    </t>
    </r>
    <r>
      <rPr>
        <b/>
        <sz val="10"/>
        <rFont val="Times New Roman"/>
        <family val="1"/>
        <charset val="204"/>
      </rPr>
      <t xml:space="preserve"> </t>
    </r>
  </si>
  <si>
    <t>Цель 4. Сохранение и развитие автомобильных дорог и улично-дорожной сети</t>
  </si>
  <si>
    <t>Задача 6. Обеспечение проведения ремонта и повышения качества содержания автомобильных дорог и улично-дорожной сети</t>
  </si>
  <si>
    <t>5.3.1.</t>
  </si>
  <si>
    <t>Приведение пешеходных переходов в соответствии с требованиями национальных стандартов</t>
  </si>
  <si>
    <t>5.3.2.</t>
  </si>
  <si>
    <t xml:space="preserve">Обеспечение содержания  дорог и улично-дорожной сети  </t>
  </si>
  <si>
    <t>П.26</t>
  </si>
  <si>
    <t>5.3.3.</t>
  </si>
  <si>
    <t>П.27</t>
  </si>
  <si>
    <t>6.</t>
  </si>
  <si>
    <t xml:space="preserve">Всего по подпрограмме  5 «Энергосбережение и повышение энергоэффективности  систем коммунальной инфраструктуры»                              </t>
  </si>
  <si>
    <t>6.1.</t>
  </si>
  <si>
    <t>Цель 5. Повышение энергоэффективности систем коммунальной инфраструктуры</t>
  </si>
  <si>
    <t>Задача 7.  Модернизация оборудования систем теплоснабжения, водоснабжения, электроснабжения с использованием энергоэффективного оборудования с высоким коэффициентом полезного действия</t>
  </si>
  <si>
    <t>6.1.1.</t>
  </si>
  <si>
    <t>Модернизация системы уличного освещения городского округа ЗАТО Свободный</t>
  </si>
  <si>
    <t>П.32               П.35</t>
  </si>
  <si>
    <t>6.2.</t>
  </si>
  <si>
    <t>6.3.</t>
  </si>
  <si>
    <t xml:space="preserve">Ремонт улично-дорожной сети                  </t>
  </si>
  <si>
    <r>
      <t xml:space="preserve">Обеспечение проведения капитального ремонта, содержание, модернизация  объектов коммунальной инфраструктуры в сфере водоснабжения, теплоснабжения, энергоснабжения   </t>
    </r>
    <r>
      <rPr>
        <b/>
        <sz val="10"/>
        <rFont val="Times New Roman"/>
        <family val="1"/>
        <charset val="204"/>
      </rPr>
      <t xml:space="preserve"> </t>
    </r>
  </si>
  <si>
    <r>
      <t xml:space="preserve">Всего по направлению «Прочие нужды» в том числе:                    </t>
    </r>
    <r>
      <rPr>
        <b/>
        <sz val="10"/>
        <rFont val="Times New Roman"/>
        <family val="1"/>
        <charset val="204"/>
      </rPr>
      <t xml:space="preserve"> </t>
    </r>
  </si>
  <si>
    <t>3.1.4.</t>
  </si>
  <si>
    <t xml:space="preserve">Субсидия из бюджета городского округа ЗАТО Свободный Муниципальному унитарному предприятию «Свободный Водоканал»  городского округа ЗАТО Свободный 
Свердловской области в целях формирования уставного фонда
</t>
  </si>
  <si>
    <t>Модернизация участка трубопровода теплоснабжения городского округа ЗАТО Свободный</t>
  </si>
  <si>
    <t>6.1.2.</t>
  </si>
  <si>
    <t>Капитальный ремонт КНС и канализационной сети протяженностью 4 084 м.п. от КНС до строящихся очистных сооружений</t>
  </si>
  <si>
    <t>«Развитие городского хозяйства» на 2023-2030 годы</t>
  </si>
  <si>
    <t>Приложение
к постановлению 
администрации городского 
округа ЗАТО Свободный                                                      от «28» декабря 2023 г. №757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</si>
</sst>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_-* #,##0.00_р_._-;\-* #,##0.00_р_._-;_-* \-??_р_._-;_-@_-"/>
    <numFmt numFmtId="167" formatCode="#,##0.0_ ;\-#,##0.0\ "/>
    <numFmt numFmtId="168" formatCode="#,##0.000"/>
  </numFmts>
  <fonts count="9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8"/>
      <color indexed="8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1" fillId="0" borderId="0" applyFill="0" applyBorder="0" applyAlignment="0" applyProtection="0"/>
  </cellStyleXfs>
  <cellXfs count="81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165" fontId="2" fillId="0" borderId="2" xfId="0" applyNumberFormat="1" applyFont="1" applyFill="1" applyBorder="1" applyAlignment="1">
      <alignment horizontal="center" vertical="top" wrapText="1"/>
    </xf>
    <xf numFmtId="165" fontId="0" fillId="0" borderId="0" xfId="0" applyNumberFormat="1" applyFont="1" applyFill="1" applyBorder="1"/>
    <xf numFmtId="1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 vertical="top" wrapText="1"/>
    </xf>
    <xf numFmtId="167" fontId="3" fillId="0" borderId="1" xfId="1" applyNumberFormat="1" applyFont="1" applyFill="1" applyBorder="1" applyAlignment="1" applyProtection="1">
      <alignment horizontal="center" vertical="top" wrapText="1"/>
    </xf>
    <xf numFmtId="166" fontId="3" fillId="0" borderId="1" xfId="1" applyFont="1" applyFill="1" applyBorder="1" applyAlignment="1" applyProtection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 vertical="top"/>
    </xf>
    <xf numFmtId="164" fontId="2" fillId="0" borderId="5" xfId="0" applyNumberFormat="1" applyFont="1" applyFill="1" applyBorder="1" applyAlignment="1">
      <alignment horizontal="center" vertical="top" wrapText="1"/>
    </xf>
    <xf numFmtId="1" fontId="2" fillId="0" borderId="7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164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" fontId="0" fillId="0" borderId="0" xfId="0" applyNumberFormat="1" applyFont="1" applyFill="1" applyBorder="1"/>
    <xf numFmtId="168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71"/>
  <sheetViews>
    <sheetView tabSelected="1" topLeftCell="A2" zoomScale="75" zoomScaleNormal="75" workbookViewId="0">
      <selection activeCell="K2" sqref="K2:M2"/>
    </sheetView>
  </sheetViews>
  <sheetFormatPr defaultColWidth="9.125" defaultRowHeight="12.9" x14ac:dyDescent="0.2"/>
  <cols>
    <col min="1" max="1" width="7.25" style="1" customWidth="1"/>
    <col min="2" max="2" width="41.75" style="1" customWidth="1"/>
    <col min="3" max="3" width="19.25" style="1" customWidth="1"/>
    <col min="4" max="4" width="20.75" style="1" customWidth="1"/>
    <col min="5" max="5" width="15.375" style="1" customWidth="1"/>
    <col min="6" max="6" width="12.625" style="1" customWidth="1"/>
    <col min="7" max="7" width="13.125" style="2" customWidth="1"/>
    <col min="8" max="8" width="11.125" style="1" customWidth="1"/>
    <col min="9" max="9" width="11.625" style="1" customWidth="1"/>
    <col min="10" max="10" width="13" style="2" customWidth="1"/>
    <col min="11" max="11" width="12.75" style="2" customWidth="1"/>
    <col min="12" max="12" width="13.375" style="1" customWidth="1"/>
    <col min="13" max="13" width="14" style="1" customWidth="1"/>
    <col min="14" max="14" width="26.875" style="1" customWidth="1"/>
    <col min="15" max="16384" width="9.125" style="1"/>
  </cols>
  <sheetData>
    <row r="1" spans="1:15" s="2" customFormat="1" ht="12.1" customHeight="1" x14ac:dyDescent="0.25">
      <c r="A1" s="3"/>
      <c r="B1" s="3"/>
      <c r="C1" s="3"/>
      <c r="D1" s="3"/>
      <c r="E1" s="3"/>
      <c r="F1" s="4"/>
      <c r="G1" s="4"/>
      <c r="H1" s="4"/>
      <c r="I1" s="4"/>
      <c r="J1" s="4"/>
      <c r="K1" s="4"/>
      <c r="L1" s="75"/>
      <c r="M1" s="75"/>
    </row>
    <row r="2" spans="1:15" s="2" customFormat="1" ht="86.95" customHeight="1" x14ac:dyDescent="0.25">
      <c r="A2" s="3"/>
      <c r="B2" s="5"/>
      <c r="C2" s="5"/>
      <c r="D2" s="5"/>
      <c r="E2" s="5"/>
      <c r="F2" s="6"/>
      <c r="G2" s="6"/>
      <c r="H2" s="6"/>
      <c r="I2" s="6"/>
      <c r="J2" s="6"/>
      <c r="K2" s="76" t="s">
        <v>115</v>
      </c>
      <c r="L2" s="76"/>
      <c r="M2" s="76"/>
    </row>
    <row r="3" spans="1:15" s="2" customFormat="1" ht="18.7" customHeight="1" x14ac:dyDescent="0.25">
      <c r="A3" s="3"/>
      <c r="B3" s="5"/>
      <c r="C3" s="5"/>
      <c r="D3" s="5"/>
      <c r="E3" s="5"/>
      <c r="F3" s="6"/>
      <c r="G3" s="6"/>
      <c r="H3" s="6"/>
      <c r="I3" s="6"/>
      <c r="J3" s="6"/>
      <c r="K3" s="6"/>
      <c r="L3" s="7"/>
      <c r="M3" s="7"/>
    </row>
    <row r="4" spans="1:15" s="2" customFormat="1" ht="15.8" customHeight="1" x14ac:dyDescent="0.25">
      <c r="A4" s="3"/>
      <c r="B4" s="75" t="s">
        <v>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5" s="2" customFormat="1" ht="15.8" customHeight="1" x14ac:dyDescent="0.25">
      <c r="A5" s="3"/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5" s="2" customFormat="1" ht="15.8" customHeight="1" x14ac:dyDescent="0.25">
      <c r="A6" s="3"/>
      <c r="B6" s="75" t="s">
        <v>114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5" s="2" customFormat="1" ht="15.65" x14ac:dyDescent="0.25">
      <c r="A7" s="3"/>
      <c r="B7" s="5"/>
      <c r="C7" s="77"/>
      <c r="D7" s="77"/>
      <c r="E7" s="77"/>
      <c r="F7" s="77"/>
      <c r="G7" s="77"/>
      <c r="H7" s="77"/>
      <c r="I7" s="77"/>
      <c r="J7" s="8"/>
      <c r="K7" s="8"/>
      <c r="L7" s="8"/>
      <c r="M7" s="5"/>
    </row>
    <row r="8" spans="1:15" s="2" customFormat="1" ht="134.35" customHeight="1" x14ac:dyDescent="0.2">
      <c r="A8" s="79" t="s">
        <v>2</v>
      </c>
      <c r="B8" s="79" t="s">
        <v>3</v>
      </c>
      <c r="C8" s="79" t="s">
        <v>4</v>
      </c>
      <c r="D8" s="79" t="s">
        <v>5</v>
      </c>
      <c r="E8" s="79"/>
      <c r="F8" s="79"/>
      <c r="G8" s="79"/>
      <c r="H8" s="79"/>
      <c r="I8" s="79"/>
      <c r="J8" s="79"/>
      <c r="K8" s="79"/>
      <c r="L8" s="79"/>
      <c r="M8" s="78" t="s">
        <v>6</v>
      </c>
    </row>
    <row r="9" spans="1:15" s="2" customFormat="1" ht="19.55" customHeight="1" x14ac:dyDescent="0.2">
      <c r="A9" s="79"/>
      <c r="B9" s="79"/>
      <c r="C9" s="79"/>
      <c r="D9" s="10" t="s">
        <v>7</v>
      </c>
      <c r="E9" s="10">
        <v>2023</v>
      </c>
      <c r="F9" s="10">
        <v>2024</v>
      </c>
      <c r="G9" s="10">
        <v>2025</v>
      </c>
      <c r="H9" s="10">
        <v>2026</v>
      </c>
      <c r="I9" s="10">
        <v>2027</v>
      </c>
      <c r="J9" s="10">
        <v>2028</v>
      </c>
      <c r="K9" s="10">
        <v>2029</v>
      </c>
      <c r="L9" s="10">
        <v>2030</v>
      </c>
      <c r="M9" s="78"/>
    </row>
    <row r="10" spans="1:15" s="2" customFormat="1" ht="15.65" x14ac:dyDescent="0.25">
      <c r="A10" s="10"/>
      <c r="B10" s="10">
        <v>2</v>
      </c>
      <c r="C10" s="11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14</v>
      </c>
    </row>
    <row r="11" spans="1:15" s="2" customFormat="1" ht="77.95" customHeight="1" x14ac:dyDescent="0.2">
      <c r="A11" s="12" t="s">
        <v>8</v>
      </c>
      <c r="B11" s="13" t="s">
        <v>9</v>
      </c>
      <c r="C11" s="14" t="s">
        <v>10</v>
      </c>
      <c r="D11" s="15">
        <f>SUM(D12:D15)</f>
        <v>695771.42145999987</v>
      </c>
      <c r="E11" s="15">
        <f>SUM(E13:E15)</f>
        <v>356140.48300000001</v>
      </c>
      <c r="F11" s="15">
        <f>SUM(F12:F15)</f>
        <v>156382.43046</v>
      </c>
      <c r="G11" s="15">
        <f t="shared" ref="G11:L11" si="0">SUM(G12:G15)</f>
        <v>37236.582999999999</v>
      </c>
      <c r="H11" s="15">
        <f t="shared" si="0"/>
        <v>29202.382999999998</v>
      </c>
      <c r="I11" s="15">
        <f t="shared" si="0"/>
        <v>29202.382999999998</v>
      </c>
      <c r="J11" s="15">
        <f t="shared" si="0"/>
        <v>29202.392999999996</v>
      </c>
      <c r="K11" s="15">
        <f t="shared" si="0"/>
        <v>29202.382999999998</v>
      </c>
      <c r="L11" s="15">
        <f t="shared" si="0"/>
        <v>29202.382999999998</v>
      </c>
      <c r="M11" s="16"/>
      <c r="N11" s="17"/>
      <c r="O11" s="18"/>
    </row>
    <row r="12" spans="1:15" s="2" customFormat="1" ht="17.350000000000001" customHeight="1" x14ac:dyDescent="0.25">
      <c r="A12" s="19"/>
      <c r="B12" s="10" t="s">
        <v>11</v>
      </c>
      <c r="C12" s="11"/>
      <c r="D12" s="20">
        <f>SUM(D17+D22+D27)</f>
        <v>0</v>
      </c>
      <c r="E12" s="20">
        <f t="shared" ref="E12:L12" si="1">SUM(E32+E70+E123+E155)</f>
        <v>0</v>
      </c>
      <c r="F12" s="20">
        <f t="shared" si="1"/>
        <v>0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20">
        <f t="shared" si="1"/>
        <v>0</v>
      </c>
      <c r="L12" s="20">
        <f t="shared" si="1"/>
        <v>0</v>
      </c>
      <c r="M12" s="10"/>
      <c r="N12" s="17"/>
      <c r="O12" s="18"/>
    </row>
    <row r="13" spans="1:15" s="2" customFormat="1" ht="20.25" customHeight="1" x14ac:dyDescent="0.25">
      <c r="A13" s="19"/>
      <c r="B13" s="10" t="s">
        <v>12</v>
      </c>
      <c r="C13" s="11"/>
      <c r="D13" s="20">
        <f>SUM(D18+D23+D28)</f>
        <v>244164.09999999998</v>
      </c>
      <c r="E13" s="20">
        <f>SUM(E33+E71+E124+E156)</f>
        <v>152581.4</v>
      </c>
      <c r="F13" s="20">
        <f>SUM(F33+F71+F124+F156+F193)</f>
        <v>83938</v>
      </c>
      <c r="G13" s="20">
        <f>SUM(G33+G71+G124+G156+G193)</f>
        <v>7644.7</v>
      </c>
      <c r="H13" s="20">
        <f>H18+H23+H28</f>
        <v>0</v>
      </c>
      <c r="I13" s="20">
        <f>I18+I23+I28</f>
        <v>0</v>
      </c>
      <c r="J13" s="20">
        <f>J18+J23+J28</f>
        <v>0</v>
      </c>
      <c r="K13" s="20">
        <f>K18+K23+K28</f>
        <v>0</v>
      </c>
      <c r="L13" s="20">
        <f>L18+L23+L28</f>
        <v>0</v>
      </c>
      <c r="M13" s="10"/>
      <c r="N13" s="17"/>
      <c r="O13" s="18"/>
    </row>
    <row r="14" spans="1:15" s="2" customFormat="1" ht="17.350000000000001" customHeight="1" x14ac:dyDescent="0.25">
      <c r="A14" s="19"/>
      <c r="B14" s="10" t="s">
        <v>13</v>
      </c>
      <c r="C14" s="11"/>
      <c r="D14" s="20">
        <f>SUM(E14:L14)</f>
        <v>451607.32145999983</v>
      </c>
      <c r="E14" s="20">
        <f>SUM(E19+E29+E24)</f>
        <v>203559.08299999998</v>
      </c>
      <c r="F14" s="20">
        <f>SUM(F19+F29+F24)</f>
        <v>72444.430460000003</v>
      </c>
      <c r="G14" s="20">
        <f>SUM(G19+G29+G24)</f>
        <v>29591.882999999998</v>
      </c>
      <c r="H14" s="20">
        <f>SUM(H19+H29+H24)</f>
        <v>29202.382999999998</v>
      </c>
      <c r="I14" s="20">
        <f>SUM(I19+I29+I24)</f>
        <v>29202.382999999998</v>
      </c>
      <c r="J14" s="20">
        <f>SUM(J19+J29+J24)+0.01</f>
        <v>29202.392999999996</v>
      </c>
      <c r="K14" s="20">
        <f>SUM(K19+K29+K24)</f>
        <v>29202.382999999998</v>
      </c>
      <c r="L14" s="20">
        <f>SUM(L19+L29+L24)</f>
        <v>29202.382999999998</v>
      </c>
      <c r="M14" s="10"/>
      <c r="N14" s="17"/>
      <c r="O14" s="18"/>
    </row>
    <row r="15" spans="1:15" s="2" customFormat="1" ht="15.8" customHeight="1" x14ac:dyDescent="0.25">
      <c r="A15" s="19"/>
      <c r="B15" s="10" t="s">
        <v>14</v>
      </c>
      <c r="C15" s="11"/>
      <c r="D15" s="20">
        <f>SUM(D20+D25+D30)</f>
        <v>0</v>
      </c>
      <c r="E15" s="20">
        <f t="shared" ref="E15:L15" si="2">SUM(E35+E73+E126+E158)</f>
        <v>0</v>
      </c>
      <c r="F15" s="20">
        <f t="shared" si="2"/>
        <v>0</v>
      </c>
      <c r="G15" s="20">
        <f t="shared" si="2"/>
        <v>0</v>
      </c>
      <c r="H15" s="20">
        <f t="shared" si="2"/>
        <v>0</v>
      </c>
      <c r="I15" s="20">
        <f t="shared" si="2"/>
        <v>0</v>
      </c>
      <c r="J15" s="20">
        <f t="shared" si="2"/>
        <v>0</v>
      </c>
      <c r="K15" s="20">
        <f t="shared" si="2"/>
        <v>0</v>
      </c>
      <c r="L15" s="20">
        <f t="shared" si="2"/>
        <v>0</v>
      </c>
      <c r="M15" s="10"/>
      <c r="N15" s="17"/>
      <c r="O15" s="18"/>
    </row>
    <row r="16" spans="1:15" s="2" customFormat="1" ht="20.25" customHeight="1" x14ac:dyDescent="0.25">
      <c r="A16" s="19" t="s">
        <v>15</v>
      </c>
      <c r="B16" s="21" t="s">
        <v>16</v>
      </c>
      <c r="C16" s="11"/>
      <c r="D16" s="20">
        <f>SUM(E16:L16)</f>
        <v>373292.81646</v>
      </c>
      <c r="E16" s="20">
        <f>SUM(E17+E18+E19+E20)</f>
        <v>276066.86900000001</v>
      </c>
      <c r="F16" s="20">
        <f t="shared" ref="F16:L16" si="3">SUM(F17+F18+F19+F20)</f>
        <v>96836.44746000001</v>
      </c>
      <c r="G16" s="20">
        <f t="shared" si="3"/>
        <v>389.5</v>
      </c>
      <c r="H16" s="20">
        <f t="shared" si="3"/>
        <v>0</v>
      </c>
      <c r="I16" s="20">
        <f t="shared" si="3"/>
        <v>0</v>
      </c>
      <c r="J16" s="20">
        <f t="shared" si="3"/>
        <v>0</v>
      </c>
      <c r="K16" s="20">
        <f t="shared" si="3"/>
        <v>0</v>
      </c>
      <c r="L16" s="20">
        <f t="shared" si="3"/>
        <v>0</v>
      </c>
      <c r="M16" s="10"/>
      <c r="N16" s="17"/>
      <c r="O16" s="18"/>
    </row>
    <row r="17" spans="1:15" s="2" customFormat="1" ht="16.5" customHeight="1" x14ac:dyDescent="0.25">
      <c r="A17" s="19"/>
      <c r="B17" s="10" t="s">
        <v>11</v>
      </c>
      <c r="C17" s="11"/>
      <c r="D17" s="20">
        <f t="shared" ref="D17:L17" si="4">SUM(D37+D75+D128+D160)</f>
        <v>0</v>
      </c>
      <c r="E17" s="20">
        <f t="shared" si="4"/>
        <v>0</v>
      </c>
      <c r="F17" s="20">
        <f t="shared" si="4"/>
        <v>0</v>
      </c>
      <c r="G17" s="20">
        <f t="shared" si="4"/>
        <v>0</v>
      </c>
      <c r="H17" s="20">
        <f t="shared" si="4"/>
        <v>0</v>
      </c>
      <c r="I17" s="20">
        <f t="shared" si="4"/>
        <v>0</v>
      </c>
      <c r="J17" s="20">
        <f t="shared" si="4"/>
        <v>0</v>
      </c>
      <c r="K17" s="20">
        <f t="shared" si="4"/>
        <v>0</v>
      </c>
      <c r="L17" s="20">
        <f t="shared" si="4"/>
        <v>0</v>
      </c>
      <c r="M17" s="10"/>
      <c r="N17" s="17"/>
      <c r="O17" s="18"/>
    </row>
    <row r="18" spans="1:15" s="2" customFormat="1" ht="20.25" customHeight="1" x14ac:dyDescent="0.25">
      <c r="A18" s="19"/>
      <c r="B18" s="10" t="s">
        <v>12</v>
      </c>
      <c r="C18" s="11"/>
      <c r="D18" s="20">
        <f>SUM(D38+D76+D129+D161+D198)</f>
        <v>243491.3</v>
      </c>
      <c r="E18" s="20">
        <f>SUM(E38+E76+E129+E161)</f>
        <v>152390.29999999999</v>
      </c>
      <c r="F18" s="20">
        <f>SUM(F38+F76+F129+F161)</f>
        <v>76295.600000000006</v>
      </c>
      <c r="G18" s="20">
        <f>SUM(G38+G76+G129+G161)</f>
        <v>0</v>
      </c>
      <c r="H18" s="20">
        <f>H38+H76+H129+H161+H198</f>
        <v>0</v>
      </c>
      <c r="I18" s="20">
        <f>SUM(I38+I76+I129+I161)</f>
        <v>0</v>
      </c>
      <c r="J18" s="20">
        <f>SUM(J38+J76+J129+J161)</f>
        <v>0</v>
      </c>
      <c r="K18" s="20">
        <f>SUM(K38+K76+K129+K161)</f>
        <v>0</v>
      </c>
      <c r="L18" s="20">
        <f>SUM(L38+L76+L129+L161)</f>
        <v>0</v>
      </c>
      <c r="M18" s="10"/>
      <c r="N18" s="17"/>
      <c r="O18" s="18"/>
    </row>
    <row r="19" spans="1:15" s="2" customFormat="1" ht="20.25" customHeight="1" x14ac:dyDescent="0.25">
      <c r="A19" s="19"/>
      <c r="B19" s="10" t="s">
        <v>13</v>
      </c>
      <c r="C19" s="11"/>
      <c r="D19" s="20">
        <f>D39+D77+D130+D162+D199</f>
        <v>144106.91646000001</v>
      </c>
      <c r="E19" s="20">
        <f>E39+E77+E130+E162+E206</f>
        <v>123676.569</v>
      </c>
      <c r="F19" s="20">
        <f>F39+F77+F130+F162+F206+F211</f>
        <v>20540.847460000001</v>
      </c>
      <c r="G19" s="20">
        <f t="shared" ref="G19:L19" si="5">G39+G77+G130+G162+G206</f>
        <v>389.5</v>
      </c>
      <c r="H19" s="20">
        <f t="shared" si="5"/>
        <v>0</v>
      </c>
      <c r="I19" s="20">
        <f t="shared" si="5"/>
        <v>0</v>
      </c>
      <c r="J19" s="20">
        <f t="shared" si="5"/>
        <v>0</v>
      </c>
      <c r="K19" s="20">
        <f t="shared" si="5"/>
        <v>0</v>
      </c>
      <c r="L19" s="20">
        <f t="shared" si="5"/>
        <v>0</v>
      </c>
      <c r="M19" s="10"/>
      <c r="N19" s="17"/>
      <c r="O19" s="18"/>
    </row>
    <row r="20" spans="1:15" s="2" customFormat="1" ht="14.95" customHeight="1" x14ac:dyDescent="0.25">
      <c r="A20" s="19"/>
      <c r="B20" s="10" t="s">
        <v>14</v>
      </c>
      <c r="C20" s="11"/>
      <c r="D20" s="20">
        <f t="shared" ref="D20:L20" si="6">SUM(D40+D78+D131+D163)</f>
        <v>0</v>
      </c>
      <c r="E20" s="20">
        <f t="shared" si="6"/>
        <v>0</v>
      </c>
      <c r="F20" s="20">
        <f t="shared" si="6"/>
        <v>0</v>
      </c>
      <c r="G20" s="20">
        <f t="shared" si="6"/>
        <v>0</v>
      </c>
      <c r="H20" s="20">
        <f t="shared" si="6"/>
        <v>0</v>
      </c>
      <c r="I20" s="20">
        <f t="shared" si="6"/>
        <v>0</v>
      </c>
      <c r="J20" s="20">
        <f t="shared" si="6"/>
        <v>0</v>
      </c>
      <c r="K20" s="20">
        <f t="shared" si="6"/>
        <v>0</v>
      </c>
      <c r="L20" s="20">
        <f t="shared" si="6"/>
        <v>0</v>
      </c>
      <c r="M20" s="10"/>
      <c r="N20" s="17"/>
      <c r="O20" s="18"/>
    </row>
    <row r="21" spans="1:15" s="2" customFormat="1" ht="30.75" customHeight="1" x14ac:dyDescent="0.25">
      <c r="A21" s="19" t="s">
        <v>17</v>
      </c>
      <c r="B21" s="21" t="s">
        <v>18</v>
      </c>
      <c r="C21" s="11"/>
      <c r="D21" s="20">
        <f t="shared" ref="D21:L21" si="7">SUM(D22+D23+D24+D25)</f>
        <v>0</v>
      </c>
      <c r="E21" s="20">
        <f t="shared" si="7"/>
        <v>0</v>
      </c>
      <c r="F21" s="20">
        <f t="shared" si="7"/>
        <v>0</v>
      </c>
      <c r="G21" s="20">
        <f t="shared" si="7"/>
        <v>0</v>
      </c>
      <c r="H21" s="20">
        <f t="shared" si="7"/>
        <v>0</v>
      </c>
      <c r="I21" s="20">
        <f t="shared" si="7"/>
        <v>0</v>
      </c>
      <c r="J21" s="20">
        <f t="shared" si="7"/>
        <v>0</v>
      </c>
      <c r="K21" s="20">
        <f t="shared" si="7"/>
        <v>0</v>
      </c>
      <c r="L21" s="20">
        <f t="shared" si="7"/>
        <v>0</v>
      </c>
      <c r="M21" s="10"/>
      <c r="N21" s="17"/>
      <c r="O21" s="18"/>
    </row>
    <row r="22" spans="1:15" s="2" customFormat="1" ht="20.25" customHeight="1" x14ac:dyDescent="0.25">
      <c r="A22" s="19"/>
      <c r="B22" s="10" t="s">
        <v>11</v>
      </c>
      <c r="C22" s="11"/>
      <c r="D22" s="20">
        <f t="shared" ref="D22:L22" si="8">SUM(D42+D100+D138+D165)</f>
        <v>0</v>
      </c>
      <c r="E22" s="20">
        <f t="shared" si="8"/>
        <v>0</v>
      </c>
      <c r="F22" s="20">
        <f t="shared" si="8"/>
        <v>0</v>
      </c>
      <c r="G22" s="20">
        <f t="shared" si="8"/>
        <v>0</v>
      </c>
      <c r="H22" s="20">
        <f t="shared" si="8"/>
        <v>0</v>
      </c>
      <c r="I22" s="20">
        <f t="shared" si="8"/>
        <v>0</v>
      </c>
      <c r="J22" s="20">
        <f t="shared" si="8"/>
        <v>0</v>
      </c>
      <c r="K22" s="20">
        <f t="shared" si="8"/>
        <v>0</v>
      </c>
      <c r="L22" s="20">
        <f t="shared" si="8"/>
        <v>0</v>
      </c>
      <c r="M22" s="10"/>
      <c r="N22" s="17"/>
      <c r="O22" s="18"/>
    </row>
    <row r="23" spans="1:15" s="2" customFormat="1" ht="20.25" customHeight="1" x14ac:dyDescent="0.25">
      <c r="A23" s="19"/>
      <c r="B23" s="10" t="s">
        <v>12</v>
      </c>
      <c r="C23" s="11"/>
      <c r="D23" s="20">
        <f t="shared" ref="D23:L23" si="9">SUM(D43+D101+D139+D166)</f>
        <v>0</v>
      </c>
      <c r="E23" s="20">
        <f t="shared" si="9"/>
        <v>0</v>
      </c>
      <c r="F23" s="20">
        <f t="shared" si="9"/>
        <v>0</v>
      </c>
      <c r="G23" s="20">
        <f t="shared" si="9"/>
        <v>0</v>
      </c>
      <c r="H23" s="20">
        <f t="shared" si="9"/>
        <v>0</v>
      </c>
      <c r="I23" s="20">
        <f t="shared" si="9"/>
        <v>0</v>
      </c>
      <c r="J23" s="20">
        <f t="shared" si="9"/>
        <v>0</v>
      </c>
      <c r="K23" s="20">
        <f t="shared" si="9"/>
        <v>0</v>
      </c>
      <c r="L23" s="20">
        <f t="shared" si="9"/>
        <v>0</v>
      </c>
      <c r="M23" s="10"/>
      <c r="N23" s="17"/>
      <c r="O23" s="18"/>
    </row>
    <row r="24" spans="1:15" s="2" customFormat="1" ht="20.25" customHeight="1" x14ac:dyDescent="0.25">
      <c r="A24" s="19"/>
      <c r="B24" s="10" t="s">
        <v>13</v>
      </c>
      <c r="C24" s="11"/>
      <c r="D24" s="20">
        <f t="shared" ref="D24:L24" si="10">SUM(D44+D102+D140+D167)</f>
        <v>0</v>
      </c>
      <c r="E24" s="20">
        <f t="shared" si="10"/>
        <v>0</v>
      </c>
      <c r="F24" s="20">
        <f t="shared" si="10"/>
        <v>0</v>
      </c>
      <c r="G24" s="20">
        <f t="shared" si="10"/>
        <v>0</v>
      </c>
      <c r="H24" s="20">
        <f t="shared" si="10"/>
        <v>0</v>
      </c>
      <c r="I24" s="20">
        <f t="shared" si="10"/>
        <v>0</v>
      </c>
      <c r="J24" s="20">
        <f t="shared" si="10"/>
        <v>0</v>
      </c>
      <c r="K24" s="20">
        <f t="shared" si="10"/>
        <v>0</v>
      </c>
      <c r="L24" s="20">
        <f t="shared" si="10"/>
        <v>0</v>
      </c>
      <c r="M24" s="10"/>
      <c r="N24" s="17"/>
      <c r="O24" s="18"/>
    </row>
    <row r="25" spans="1:15" s="2" customFormat="1" ht="20.25" customHeight="1" x14ac:dyDescent="0.25">
      <c r="A25" s="19"/>
      <c r="B25" s="10" t="s">
        <v>14</v>
      </c>
      <c r="C25" s="11"/>
      <c r="D25" s="20">
        <f t="shared" ref="D25:L25" si="11">SUM(D45+D103+D141+D168)</f>
        <v>0</v>
      </c>
      <c r="E25" s="20">
        <f t="shared" si="11"/>
        <v>0</v>
      </c>
      <c r="F25" s="20">
        <f t="shared" si="11"/>
        <v>0</v>
      </c>
      <c r="G25" s="20">
        <f t="shared" si="11"/>
        <v>0</v>
      </c>
      <c r="H25" s="20">
        <f t="shared" si="11"/>
        <v>0</v>
      </c>
      <c r="I25" s="20">
        <f t="shared" si="11"/>
        <v>0</v>
      </c>
      <c r="J25" s="20">
        <f t="shared" si="11"/>
        <v>0</v>
      </c>
      <c r="K25" s="20">
        <f t="shared" si="11"/>
        <v>0</v>
      </c>
      <c r="L25" s="20">
        <f t="shared" si="11"/>
        <v>0</v>
      </c>
      <c r="M25" s="10"/>
      <c r="N25" s="17"/>
      <c r="O25" s="18"/>
    </row>
    <row r="26" spans="1:15" s="2" customFormat="1" ht="20.25" customHeight="1" x14ac:dyDescent="0.25">
      <c r="A26" s="19" t="s">
        <v>19</v>
      </c>
      <c r="B26" s="21" t="s">
        <v>20</v>
      </c>
      <c r="C26" s="11"/>
      <c r="D26" s="20">
        <f t="shared" ref="D26:L26" si="12">SUM(D27:D30)</f>
        <v>307673.19499999995</v>
      </c>
      <c r="E26" s="20">
        <f t="shared" si="12"/>
        <v>80073.614000000001</v>
      </c>
      <c r="F26" s="20">
        <f t="shared" si="12"/>
        <v>52143.282999999996</v>
      </c>
      <c r="G26" s="20">
        <f t="shared" si="12"/>
        <v>29444.382999999998</v>
      </c>
      <c r="H26" s="20">
        <f t="shared" si="12"/>
        <v>29202.382999999998</v>
      </c>
      <c r="I26" s="20">
        <f t="shared" si="12"/>
        <v>29202.382999999998</v>
      </c>
      <c r="J26" s="20">
        <f t="shared" si="12"/>
        <v>29202.382999999998</v>
      </c>
      <c r="K26" s="20">
        <f t="shared" si="12"/>
        <v>29202.382999999998</v>
      </c>
      <c r="L26" s="20">
        <f t="shared" si="12"/>
        <v>29202.382999999998</v>
      </c>
      <c r="M26" s="10"/>
      <c r="N26" s="17"/>
      <c r="O26" s="18"/>
    </row>
    <row r="27" spans="1:15" s="2" customFormat="1" ht="20.25" customHeight="1" x14ac:dyDescent="0.25">
      <c r="A27" s="19"/>
      <c r="B27" s="10" t="s">
        <v>11</v>
      </c>
      <c r="C27" s="11"/>
      <c r="D27" s="20">
        <f t="shared" ref="D27:L27" si="13">SUM(D47+D105+D143+D170)</f>
        <v>0</v>
      </c>
      <c r="E27" s="20">
        <f t="shared" si="13"/>
        <v>0</v>
      </c>
      <c r="F27" s="20">
        <f t="shared" si="13"/>
        <v>0</v>
      </c>
      <c r="G27" s="20">
        <f t="shared" si="13"/>
        <v>0</v>
      </c>
      <c r="H27" s="20">
        <f t="shared" si="13"/>
        <v>0</v>
      </c>
      <c r="I27" s="20">
        <f t="shared" si="13"/>
        <v>0</v>
      </c>
      <c r="J27" s="20">
        <f t="shared" si="13"/>
        <v>0</v>
      </c>
      <c r="K27" s="20">
        <f t="shared" si="13"/>
        <v>0</v>
      </c>
      <c r="L27" s="20">
        <f t="shared" si="13"/>
        <v>0</v>
      </c>
      <c r="M27" s="10"/>
      <c r="N27" s="17"/>
      <c r="O27" s="18"/>
    </row>
    <row r="28" spans="1:15" s="2" customFormat="1" ht="20.25" customHeight="1" x14ac:dyDescent="0.25">
      <c r="A28" s="19"/>
      <c r="B28" s="10" t="s">
        <v>12</v>
      </c>
      <c r="C28" s="11"/>
      <c r="D28" s="20">
        <f>SUM(D48+D106+D171+D144)</f>
        <v>672.8</v>
      </c>
      <c r="E28" s="20">
        <f>SUM(E48+E106+E144+E171)</f>
        <v>191.1</v>
      </c>
      <c r="F28" s="20">
        <f>SUM(F48+F106+F144+F171)</f>
        <v>239.7</v>
      </c>
      <c r="G28" s="20">
        <f>SUM(G48+G106+G144+G171)</f>
        <v>242</v>
      </c>
      <c r="H28" s="20">
        <f>H48+H106+H144+H171+H220</f>
        <v>0</v>
      </c>
      <c r="I28" s="20">
        <f>SUM(I48+I106+I144+I171)</f>
        <v>0</v>
      </c>
      <c r="J28" s="20">
        <f>SUM(J48+J106+J144+J171)</f>
        <v>0</v>
      </c>
      <c r="K28" s="20">
        <f>SUM(K48+K106+K144+K171)</f>
        <v>0</v>
      </c>
      <c r="L28" s="20">
        <f>SUM(L48+L106+L144+L171)</f>
        <v>0</v>
      </c>
      <c r="M28" s="10"/>
      <c r="N28" s="17"/>
      <c r="O28" s="18"/>
    </row>
    <row r="29" spans="1:15" s="2" customFormat="1" ht="20.25" customHeight="1" x14ac:dyDescent="0.25">
      <c r="A29" s="19"/>
      <c r="B29" s="10" t="s">
        <v>13</v>
      </c>
      <c r="C29" s="11"/>
      <c r="D29" s="20">
        <f>D49+D107+D145+D172+D221</f>
        <v>307000.39499999996</v>
      </c>
      <c r="E29" s="20">
        <f>SUM(E49+E107+E172+E145)</f>
        <v>79882.513999999996</v>
      </c>
      <c r="F29" s="20">
        <f>SUM(F49+F107+F172+F145)</f>
        <v>51903.582999999999</v>
      </c>
      <c r="G29" s="20">
        <f>SUM(G49+G107+G172+G145)+G221</f>
        <v>29202.382999999998</v>
      </c>
      <c r="H29" s="20">
        <f>SUM(H49+H107+H172+H145+H221)</f>
        <v>29202.382999999998</v>
      </c>
      <c r="I29" s="20">
        <f>SUM(I49+I107+I172+I145)+I221</f>
        <v>29202.382999999998</v>
      </c>
      <c r="J29" s="20">
        <f>SUM(J49+J107+J172+J145)+J221</f>
        <v>29202.382999999998</v>
      </c>
      <c r="K29" s="20">
        <f>SUM(K49+K107+K172+K145)+K221</f>
        <v>29202.382999999998</v>
      </c>
      <c r="L29" s="20">
        <f>SUM(L49+L107+L172+L145)+L221</f>
        <v>29202.382999999998</v>
      </c>
      <c r="M29" s="10"/>
      <c r="N29" s="17"/>
      <c r="O29" s="18"/>
    </row>
    <row r="30" spans="1:15" s="2" customFormat="1" ht="21.1" customHeight="1" x14ac:dyDescent="0.25">
      <c r="A30" s="19"/>
      <c r="B30" s="10" t="s">
        <v>14</v>
      </c>
      <c r="C30" s="11"/>
      <c r="D30" s="20">
        <f t="shared" ref="D30:L30" si="14">SUM(D50+D108+D146+D173)</f>
        <v>0</v>
      </c>
      <c r="E30" s="20">
        <f t="shared" si="14"/>
        <v>0</v>
      </c>
      <c r="F30" s="20">
        <f t="shared" si="14"/>
        <v>0</v>
      </c>
      <c r="G30" s="20">
        <f t="shared" si="14"/>
        <v>0</v>
      </c>
      <c r="H30" s="20">
        <f t="shared" si="14"/>
        <v>0</v>
      </c>
      <c r="I30" s="20">
        <f t="shared" si="14"/>
        <v>0</v>
      </c>
      <c r="J30" s="20">
        <f t="shared" si="14"/>
        <v>0</v>
      </c>
      <c r="K30" s="20">
        <f t="shared" si="14"/>
        <v>0</v>
      </c>
      <c r="L30" s="20">
        <f t="shared" si="14"/>
        <v>0</v>
      </c>
      <c r="M30" s="10"/>
      <c r="N30" s="17"/>
      <c r="O30" s="18"/>
    </row>
    <row r="31" spans="1:15" s="2" customFormat="1" ht="92.25" customHeight="1" x14ac:dyDescent="0.2">
      <c r="A31" s="12" t="s">
        <v>21</v>
      </c>
      <c r="B31" s="13" t="s">
        <v>22</v>
      </c>
      <c r="C31" s="22" t="s">
        <v>23</v>
      </c>
      <c r="D31" s="15">
        <f>SUM(D32:D35)</f>
        <v>121143.56999999999</v>
      </c>
      <c r="E31" s="15">
        <f t="shared" ref="E31:L31" si="15">SUM(E32:E35)</f>
        <v>18205.12</v>
      </c>
      <c r="F31" s="15">
        <f t="shared" si="15"/>
        <v>14277.95</v>
      </c>
      <c r="G31" s="15">
        <f t="shared" si="15"/>
        <v>14776.75</v>
      </c>
      <c r="H31" s="15">
        <f t="shared" si="15"/>
        <v>14776.75</v>
      </c>
      <c r="I31" s="15">
        <f t="shared" si="15"/>
        <v>14776.75</v>
      </c>
      <c r="J31" s="15">
        <f t="shared" si="15"/>
        <v>14776.75</v>
      </c>
      <c r="K31" s="15">
        <f t="shared" si="15"/>
        <v>14776.75</v>
      </c>
      <c r="L31" s="15">
        <f t="shared" si="15"/>
        <v>14776.75</v>
      </c>
      <c r="M31" s="23"/>
      <c r="N31" s="17"/>
      <c r="O31" s="18"/>
    </row>
    <row r="32" spans="1:15" s="2" customFormat="1" ht="16.5" customHeight="1" x14ac:dyDescent="0.25">
      <c r="A32" s="19"/>
      <c r="B32" s="10" t="s">
        <v>11</v>
      </c>
      <c r="C32" s="11"/>
      <c r="D32" s="20">
        <f t="shared" ref="D32:L32" si="16">SUM(D37+D42+D47)</f>
        <v>0</v>
      </c>
      <c r="E32" s="20">
        <f t="shared" si="16"/>
        <v>0</v>
      </c>
      <c r="F32" s="20">
        <f t="shared" si="16"/>
        <v>0</v>
      </c>
      <c r="G32" s="20">
        <f t="shared" si="16"/>
        <v>0</v>
      </c>
      <c r="H32" s="20">
        <f t="shared" si="16"/>
        <v>0</v>
      </c>
      <c r="I32" s="20">
        <f t="shared" si="16"/>
        <v>0</v>
      </c>
      <c r="J32" s="20">
        <f t="shared" si="16"/>
        <v>0</v>
      </c>
      <c r="K32" s="20">
        <f t="shared" si="16"/>
        <v>0</v>
      </c>
      <c r="L32" s="20">
        <f t="shared" si="16"/>
        <v>0</v>
      </c>
      <c r="M32" s="10"/>
      <c r="N32" s="17"/>
      <c r="O32" s="18"/>
    </row>
    <row r="33" spans="1:15" s="2" customFormat="1" ht="14.95" customHeight="1" x14ac:dyDescent="0.25">
      <c r="A33" s="19"/>
      <c r="B33" s="10" t="s">
        <v>12</v>
      </c>
      <c r="C33" s="11"/>
      <c r="D33" s="20">
        <f t="shared" ref="D33:L33" si="17">SUM(D38+D43+D48)</f>
        <v>0</v>
      </c>
      <c r="E33" s="20">
        <f t="shared" si="17"/>
        <v>0</v>
      </c>
      <c r="F33" s="20">
        <f t="shared" si="17"/>
        <v>0</v>
      </c>
      <c r="G33" s="20">
        <f t="shared" si="17"/>
        <v>0</v>
      </c>
      <c r="H33" s="20">
        <f t="shared" si="17"/>
        <v>0</v>
      </c>
      <c r="I33" s="20">
        <f t="shared" si="17"/>
        <v>0</v>
      </c>
      <c r="J33" s="20">
        <f t="shared" si="17"/>
        <v>0</v>
      </c>
      <c r="K33" s="20">
        <f t="shared" si="17"/>
        <v>0</v>
      </c>
      <c r="L33" s="20">
        <f t="shared" si="17"/>
        <v>0</v>
      </c>
      <c r="M33" s="10"/>
      <c r="N33" s="17"/>
      <c r="O33" s="18"/>
    </row>
    <row r="34" spans="1:15" s="2" customFormat="1" ht="16.5" customHeight="1" x14ac:dyDescent="0.25">
      <c r="A34" s="19"/>
      <c r="B34" s="10" t="s">
        <v>13</v>
      </c>
      <c r="C34" s="11"/>
      <c r="D34" s="20">
        <f>SUM(D39+D44+D49)</f>
        <v>121143.56999999999</v>
      </c>
      <c r="E34" s="20">
        <f t="shared" ref="E34:L34" si="18">SUM(E39+E44+E49)</f>
        <v>18205.12</v>
      </c>
      <c r="F34" s="20">
        <f t="shared" si="18"/>
        <v>14277.95</v>
      </c>
      <c r="G34" s="20">
        <f t="shared" si="18"/>
        <v>14776.75</v>
      </c>
      <c r="H34" s="20">
        <f t="shared" si="18"/>
        <v>14776.75</v>
      </c>
      <c r="I34" s="20">
        <f t="shared" si="18"/>
        <v>14776.75</v>
      </c>
      <c r="J34" s="20">
        <f t="shared" si="18"/>
        <v>14776.75</v>
      </c>
      <c r="K34" s="20">
        <f t="shared" si="18"/>
        <v>14776.75</v>
      </c>
      <c r="L34" s="20">
        <f t="shared" si="18"/>
        <v>14776.75</v>
      </c>
      <c r="M34" s="10"/>
      <c r="N34" s="17"/>
      <c r="O34" s="18"/>
    </row>
    <row r="35" spans="1:15" s="2" customFormat="1" ht="16.5" customHeight="1" x14ac:dyDescent="0.25">
      <c r="A35" s="19"/>
      <c r="B35" s="10" t="s">
        <v>14</v>
      </c>
      <c r="C35" s="11"/>
      <c r="D35" s="20">
        <f t="shared" ref="D35:L35" si="19">SUM(D40+D45+D50)</f>
        <v>0</v>
      </c>
      <c r="E35" s="20">
        <f t="shared" si="19"/>
        <v>0</v>
      </c>
      <c r="F35" s="20">
        <f t="shared" si="19"/>
        <v>0</v>
      </c>
      <c r="G35" s="20">
        <f t="shared" si="19"/>
        <v>0</v>
      </c>
      <c r="H35" s="20">
        <f t="shared" si="19"/>
        <v>0</v>
      </c>
      <c r="I35" s="20">
        <f t="shared" si="19"/>
        <v>0</v>
      </c>
      <c r="J35" s="20">
        <f t="shared" si="19"/>
        <v>0</v>
      </c>
      <c r="K35" s="20">
        <f t="shared" si="19"/>
        <v>0</v>
      </c>
      <c r="L35" s="20">
        <f t="shared" si="19"/>
        <v>0</v>
      </c>
      <c r="M35" s="10"/>
      <c r="N35" s="17"/>
      <c r="O35" s="18"/>
    </row>
    <row r="36" spans="1:15" s="2" customFormat="1" ht="48.1" customHeight="1" x14ac:dyDescent="0.25">
      <c r="A36" s="19" t="s">
        <v>24</v>
      </c>
      <c r="B36" s="21" t="s">
        <v>25</v>
      </c>
      <c r="C36" s="11"/>
      <c r="D36" s="20">
        <f t="shared" ref="D36:L36" si="20">SUM(D37+D38+D39+D40)</f>
        <v>0</v>
      </c>
      <c r="E36" s="20">
        <f t="shared" si="20"/>
        <v>0</v>
      </c>
      <c r="F36" s="20">
        <f t="shared" si="20"/>
        <v>0</v>
      </c>
      <c r="G36" s="20">
        <f t="shared" si="20"/>
        <v>0</v>
      </c>
      <c r="H36" s="20">
        <f t="shared" si="20"/>
        <v>0</v>
      </c>
      <c r="I36" s="20">
        <f t="shared" si="20"/>
        <v>0</v>
      </c>
      <c r="J36" s="20">
        <f t="shared" si="20"/>
        <v>0</v>
      </c>
      <c r="K36" s="20">
        <f t="shared" si="20"/>
        <v>0</v>
      </c>
      <c r="L36" s="20">
        <f t="shared" si="20"/>
        <v>0</v>
      </c>
      <c r="M36" s="10"/>
      <c r="N36" s="17"/>
      <c r="O36" s="18"/>
    </row>
    <row r="37" spans="1:15" s="2" customFormat="1" ht="16.5" customHeight="1" x14ac:dyDescent="0.25">
      <c r="A37" s="19"/>
      <c r="B37" s="10" t="s">
        <v>11</v>
      </c>
      <c r="C37" s="11"/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10"/>
      <c r="N37" s="17"/>
      <c r="O37" s="18"/>
    </row>
    <row r="38" spans="1:15" s="2" customFormat="1" ht="14.3" customHeight="1" x14ac:dyDescent="0.25">
      <c r="A38" s="19"/>
      <c r="B38" s="10" t="s">
        <v>12</v>
      </c>
      <c r="C38" s="11"/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10"/>
      <c r="N38" s="17"/>
      <c r="O38" s="18"/>
    </row>
    <row r="39" spans="1:15" s="2" customFormat="1" ht="15.8" customHeight="1" x14ac:dyDescent="0.25">
      <c r="A39" s="19"/>
      <c r="B39" s="10" t="s">
        <v>13</v>
      </c>
      <c r="C39" s="11"/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10"/>
      <c r="N39" s="17"/>
      <c r="O39" s="18"/>
    </row>
    <row r="40" spans="1:15" s="2" customFormat="1" ht="17.350000000000001" customHeight="1" x14ac:dyDescent="0.25">
      <c r="A40" s="19"/>
      <c r="B40" s="10" t="s">
        <v>14</v>
      </c>
      <c r="C40" s="11"/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10"/>
      <c r="N40" s="17"/>
      <c r="O40" s="18"/>
    </row>
    <row r="41" spans="1:15" s="2" customFormat="1" ht="63.7" customHeight="1" x14ac:dyDescent="0.25">
      <c r="A41" s="19" t="s">
        <v>26</v>
      </c>
      <c r="B41" s="9" t="s">
        <v>27</v>
      </c>
      <c r="C41" s="11"/>
      <c r="D41" s="20">
        <f t="shared" ref="D41:L41" si="21">SUM(D42+D43+D44+D45)</f>
        <v>0</v>
      </c>
      <c r="E41" s="20">
        <f t="shared" si="21"/>
        <v>0</v>
      </c>
      <c r="F41" s="20">
        <f t="shared" si="21"/>
        <v>0</v>
      </c>
      <c r="G41" s="20">
        <f t="shared" si="21"/>
        <v>0</v>
      </c>
      <c r="H41" s="20">
        <f t="shared" si="21"/>
        <v>0</v>
      </c>
      <c r="I41" s="20">
        <f t="shared" si="21"/>
        <v>0</v>
      </c>
      <c r="J41" s="20">
        <f t="shared" si="21"/>
        <v>0</v>
      </c>
      <c r="K41" s="20">
        <f t="shared" si="21"/>
        <v>0</v>
      </c>
      <c r="L41" s="20">
        <f t="shared" si="21"/>
        <v>0</v>
      </c>
      <c r="M41" s="10"/>
      <c r="N41" s="17"/>
      <c r="O41" s="18"/>
    </row>
    <row r="42" spans="1:15" s="2" customFormat="1" ht="18.7" customHeight="1" x14ac:dyDescent="0.25">
      <c r="A42" s="19"/>
      <c r="B42" s="10" t="s">
        <v>11</v>
      </c>
      <c r="C42" s="11"/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10"/>
      <c r="N42" s="17"/>
      <c r="O42" s="18"/>
    </row>
    <row r="43" spans="1:15" s="2" customFormat="1" ht="20.25" customHeight="1" x14ac:dyDescent="0.25">
      <c r="A43" s="19"/>
      <c r="B43" s="10" t="s">
        <v>12</v>
      </c>
      <c r="C43" s="11"/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10"/>
      <c r="N43" s="17"/>
      <c r="O43" s="18"/>
    </row>
    <row r="44" spans="1:15" s="2" customFormat="1" ht="20.25" customHeight="1" x14ac:dyDescent="0.25">
      <c r="A44" s="19"/>
      <c r="B44" s="10" t="s">
        <v>13</v>
      </c>
      <c r="C44" s="11"/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10"/>
      <c r="N44" s="17"/>
      <c r="O44" s="18"/>
    </row>
    <row r="45" spans="1:15" s="2" customFormat="1" ht="20.25" customHeight="1" x14ac:dyDescent="0.25">
      <c r="A45" s="19"/>
      <c r="B45" s="10" t="s">
        <v>14</v>
      </c>
      <c r="C45" s="11"/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10"/>
      <c r="N45" s="17"/>
      <c r="O45" s="18"/>
    </row>
    <row r="46" spans="1:15" s="2" customFormat="1" ht="32.299999999999997" customHeight="1" x14ac:dyDescent="0.25">
      <c r="A46" s="19" t="s">
        <v>28</v>
      </c>
      <c r="B46" s="9" t="s">
        <v>29</v>
      </c>
      <c r="C46" s="11"/>
      <c r="D46" s="20">
        <f t="shared" ref="D46:L46" si="22">SUM(D47:D50)</f>
        <v>121143.56999999999</v>
      </c>
      <c r="E46" s="20">
        <f>SUM(E47:E50)</f>
        <v>18205.12</v>
      </c>
      <c r="F46" s="20">
        <f t="shared" si="22"/>
        <v>14277.95</v>
      </c>
      <c r="G46" s="20">
        <f t="shared" si="22"/>
        <v>14776.75</v>
      </c>
      <c r="H46" s="20">
        <f t="shared" si="22"/>
        <v>14776.75</v>
      </c>
      <c r="I46" s="20">
        <f>SUM(I47:I50)</f>
        <v>14776.75</v>
      </c>
      <c r="J46" s="20">
        <f t="shared" si="22"/>
        <v>14776.75</v>
      </c>
      <c r="K46" s="20">
        <f t="shared" si="22"/>
        <v>14776.75</v>
      </c>
      <c r="L46" s="20">
        <f t="shared" si="22"/>
        <v>14776.75</v>
      </c>
      <c r="M46" s="10"/>
      <c r="N46" s="17"/>
      <c r="O46" s="18"/>
    </row>
    <row r="47" spans="1:15" s="2" customFormat="1" ht="20.25" customHeight="1" x14ac:dyDescent="0.25">
      <c r="A47" s="19"/>
      <c r="B47" s="10" t="s">
        <v>11</v>
      </c>
      <c r="C47" s="11"/>
      <c r="D47" s="20">
        <f>SUM(E47:L47)</f>
        <v>0</v>
      </c>
      <c r="E47" s="20">
        <f t="shared" ref="E47:L48" si="23">SUM(E54+E59+E65)</f>
        <v>0</v>
      </c>
      <c r="F47" s="20">
        <f t="shared" si="23"/>
        <v>0</v>
      </c>
      <c r="G47" s="20">
        <f t="shared" si="23"/>
        <v>0</v>
      </c>
      <c r="H47" s="20">
        <f t="shared" si="23"/>
        <v>0</v>
      </c>
      <c r="I47" s="20">
        <f t="shared" si="23"/>
        <v>0</v>
      </c>
      <c r="J47" s="20">
        <f t="shared" si="23"/>
        <v>0</v>
      </c>
      <c r="K47" s="20">
        <f t="shared" si="23"/>
        <v>0</v>
      </c>
      <c r="L47" s="20">
        <f t="shared" si="23"/>
        <v>0</v>
      </c>
      <c r="M47" s="10"/>
      <c r="N47" s="17"/>
      <c r="O47" s="18"/>
    </row>
    <row r="48" spans="1:15" s="2" customFormat="1" ht="20.25" customHeight="1" x14ac:dyDescent="0.25">
      <c r="A48" s="19"/>
      <c r="B48" s="10" t="s">
        <v>12</v>
      </c>
      <c r="C48" s="11"/>
      <c r="D48" s="20">
        <f>SUM(E48:L48)</f>
        <v>0</v>
      </c>
      <c r="E48" s="20">
        <f t="shared" si="23"/>
        <v>0</v>
      </c>
      <c r="F48" s="20">
        <f t="shared" si="23"/>
        <v>0</v>
      </c>
      <c r="G48" s="20">
        <f t="shared" si="23"/>
        <v>0</v>
      </c>
      <c r="H48" s="20">
        <f t="shared" si="23"/>
        <v>0</v>
      </c>
      <c r="I48" s="20">
        <f t="shared" si="23"/>
        <v>0</v>
      </c>
      <c r="J48" s="20">
        <f>SUM(J55+J60+J66)</f>
        <v>0</v>
      </c>
      <c r="K48" s="20">
        <f t="shared" si="23"/>
        <v>0</v>
      </c>
      <c r="L48" s="20">
        <f t="shared" si="23"/>
        <v>0</v>
      </c>
      <c r="M48" s="10"/>
      <c r="N48" s="17"/>
      <c r="O48" s="18"/>
    </row>
    <row r="49" spans="1:15" s="2" customFormat="1" ht="20.25" customHeight="1" x14ac:dyDescent="0.25">
      <c r="A49" s="19"/>
      <c r="B49" s="10" t="s">
        <v>13</v>
      </c>
      <c r="C49" s="11"/>
      <c r="D49" s="20">
        <f>D53+D58+D64</f>
        <v>121143.56999999999</v>
      </c>
      <c r="E49" s="20">
        <f>SUM(E56+E61+E67)</f>
        <v>18205.12</v>
      </c>
      <c r="F49" s="20">
        <f t="shared" ref="E49:G50" si="24">SUM(F56+F61+F67)</f>
        <v>14277.95</v>
      </c>
      <c r="G49" s="20">
        <f t="shared" si="24"/>
        <v>14776.75</v>
      </c>
      <c r="H49" s="20">
        <f>H56+H61+H67</f>
        <v>14776.75</v>
      </c>
      <c r="I49" s="20">
        <f>I56+I61+I67</f>
        <v>14776.75</v>
      </c>
      <c r="J49" s="71">
        <f>J56+J61+J67</f>
        <v>14776.75</v>
      </c>
      <c r="K49" s="71">
        <f>K56+K61+K67</f>
        <v>14776.75</v>
      </c>
      <c r="L49" s="71">
        <f>L56+L61+L67</f>
        <v>14776.75</v>
      </c>
      <c r="M49" s="10"/>
      <c r="N49" s="17"/>
      <c r="O49" s="18"/>
    </row>
    <row r="50" spans="1:15" s="2" customFormat="1" ht="20.25" customHeight="1" x14ac:dyDescent="0.25">
      <c r="A50" s="19"/>
      <c r="B50" s="10" t="s">
        <v>14</v>
      </c>
      <c r="C50" s="11"/>
      <c r="D50" s="20">
        <f>SUM(E50:L50)</f>
        <v>0</v>
      </c>
      <c r="E50" s="20">
        <f t="shared" si="24"/>
        <v>0</v>
      </c>
      <c r="F50" s="20">
        <f t="shared" si="24"/>
        <v>0</v>
      </c>
      <c r="G50" s="20">
        <f t="shared" si="24"/>
        <v>0</v>
      </c>
      <c r="H50" s="20">
        <f>SUM(H57+H62+H68)</f>
        <v>0</v>
      </c>
      <c r="I50" s="20">
        <f>SUM(I57+I62+I68)</f>
        <v>0</v>
      </c>
      <c r="J50" s="20">
        <f>SUM(J57+J62+J68)</f>
        <v>0</v>
      </c>
      <c r="K50" s="20">
        <f>SUM(K57+K62+K68)</f>
        <v>0</v>
      </c>
      <c r="L50" s="20">
        <f>SUM(L57+L62+L68)</f>
        <v>0</v>
      </c>
      <c r="M50" s="10"/>
      <c r="N50" s="17"/>
      <c r="O50" s="18"/>
    </row>
    <row r="51" spans="1:15" s="2" customFormat="1" ht="23.3" customHeight="1" x14ac:dyDescent="0.2">
      <c r="A51" s="24"/>
      <c r="B51" s="24"/>
      <c r="C51" s="78" t="s">
        <v>30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17"/>
      <c r="O51" s="70"/>
    </row>
    <row r="52" spans="1:15" s="2" customFormat="1" ht="22.6" customHeight="1" x14ac:dyDescent="0.2">
      <c r="A52" s="24"/>
      <c r="B52" s="24"/>
      <c r="C52" s="78" t="s">
        <v>31</v>
      </c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17"/>
      <c r="O52" s="18"/>
    </row>
    <row r="53" spans="1:15" s="2" customFormat="1" ht="48.1" customHeight="1" x14ac:dyDescent="0.2">
      <c r="A53" s="19" t="s">
        <v>32</v>
      </c>
      <c r="B53" s="25" t="s">
        <v>33</v>
      </c>
      <c r="C53" s="10" t="s">
        <v>23</v>
      </c>
      <c r="D53" s="26">
        <f t="shared" ref="D53:L53" si="25">SUM(D54:D57)</f>
        <v>8228.8060000000005</v>
      </c>
      <c r="E53" s="26">
        <f t="shared" si="25"/>
        <v>2628.806</v>
      </c>
      <c r="F53" s="26">
        <f t="shared" si="25"/>
        <v>800</v>
      </c>
      <c r="G53" s="26">
        <f t="shared" si="25"/>
        <v>800</v>
      </c>
      <c r="H53" s="26">
        <f t="shared" si="25"/>
        <v>800</v>
      </c>
      <c r="I53" s="26">
        <f t="shared" si="25"/>
        <v>800</v>
      </c>
      <c r="J53" s="26">
        <f t="shared" si="25"/>
        <v>800</v>
      </c>
      <c r="K53" s="26">
        <f t="shared" si="25"/>
        <v>800</v>
      </c>
      <c r="L53" s="26">
        <f t="shared" si="25"/>
        <v>800</v>
      </c>
      <c r="M53" s="27" t="s">
        <v>34</v>
      </c>
      <c r="N53" s="17"/>
      <c r="O53" s="18"/>
    </row>
    <row r="54" spans="1:15" s="2" customFormat="1" ht="16.5" customHeight="1" x14ac:dyDescent="0.25">
      <c r="A54" s="24"/>
      <c r="B54" s="28" t="s">
        <v>11</v>
      </c>
      <c r="C54" s="11"/>
      <c r="D54" s="20">
        <f>SUM(E54:L54)</f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10"/>
      <c r="N54" s="17"/>
      <c r="O54" s="18"/>
    </row>
    <row r="55" spans="1:15" s="2" customFormat="1" ht="18.7" customHeight="1" x14ac:dyDescent="0.25">
      <c r="A55" s="24"/>
      <c r="B55" s="28" t="s">
        <v>12</v>
      </c>
      <c r="C55" s="11"/>
      <c r="D55" s="20">
        <f>SUM(E55:L55)</f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10"/>
      <c r="N55" s="17"/>
      <c r="O55" s="18"/>
    </row>
    <row r="56" spans="1:15" s="2" customFormat="1" ht="18" customHeight="1" x14ac:dyDescent="0.25">
      <c r="A56" s="24"/>
      <c r="B56" s="28" t="s">
        <v>13</v>
      </c>
      <c r="C56" s="11"/>
      <c r="D56" s="20">
        <f>SUM(E56:L56)</f>
        <v>8228.8060000000005</v>
      </c>
      <c r="E56" s="53">
        <f>2628.806</f>
        <v>2628.806</v>
      </c>
      <c r="F56" s="20">
        <v>800</v>
      </c>
      <c r="G56" s="20">
        <v>800</v>
      </c>
      <c r="H56" s="20">
        <v>800</v>
      </c>
      <c r="I56" s="20">
        <v>800</v>
      </c>
      <c r="J56" s="20">
        <v>800</v>
      </c>
      <c r="K56" s="20">
        <v>800</v>
      </c>
      <c r="L56" s="20">
        <v>800</v>
      </c>
      <c r="M56" s="10"/>
      <c r="N56" s="17"/>
      <c r="O56" s="18"/>
    </row>
    <row r="57" spans="1:15" s="2" customFormat="1" ht="18" customHeight="1" x14ac:dyDescent="0.25">
      <c r="A57" s="24"/>
      <c r="B57" s="28" t="s">
        <v>35</v>
      </c>
      <c r="C57" s="11"/>
      <c r="D57" s="20">
        <f>SUM(E57:L57)</f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10"/>
      <c r="N57" s="17"/>
      <c r="O57" s="18"/>
    </row>
    <row r="58" spans="1:15" s="2" customFormat="1" ht="101.25" customHeight="1" x14ac:dyDescent="0.2">
      <c r="A58" s="24" t="s">
        <v>36</v>
      </c>
      <c r="B58" s="29" t="s">
        <v>37</v>
      </c>
      <c r="C58" s="10" t="s">
        <v>23</v>
      </c>
      <c r="D58" s="26">
        <f t="shared" ref="D58:L58" si="26">SUM(D59:D62)</f>
        <v>103236</v>
      </c>
      <c r="E58" s="26">
        <f t="shared" si="26"/>
        <v>12904.5</v>
      </c>
      <c r="F58" s="26">
        <f t="shared" si="26"/>
        <v>12904.5</v>
      </c>
      <c r="G58" s="26">
        <f t="shared" si="26"/>
        <v>12904.5</v>
      </c>
      <c r="H58" s="26">
        <f t="shared" si="26"/>
        <v>12904.5</v>
      </c>
      <c r="I58" s="26">
        <f t="shared" si="26"/>
        <v>12904.5</v>
      </c>
      <c r="J58" s="26">
        <f t="shared" si="26"/>
        <v>12904.5</v>
      </c>
      <c r="K58" s="26">
        <f t="shared" si="26"/>
        <v>12904.5</v>
      </c>
      <c r="L58" s="26">
        <f t="shared" si="26"/>
        <v>12904.5</v>
      </c>
      <c r="M58" s="9" t="s">
        <v>38</v>
      </c>
      <c r="N58" s="17"/>
      <c r="O58" s="18"/>
    </row>
    <row r="59" spans="1:15" s="2" customFormat="1" ht="20.25" customHeight="1" x14ac:dyDescent="0.25">
      <c r="A59" s="24"/>
      <c r="B59" s="28" t="s">
        <v>11</v>
      </c>
      <c r="C59" s="11"/>
      <c r="D59" s="20">
        <f>SUM(E59:L59)</f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10"/>
      <c r="N59" s="17"/>
      <c r="O59" s="18"/>
    </row>
    <row r="60" spans="1:15" s="2" customFormat="1" ht="20.25" customHeight="1" x14ac:dyDescent="0.25">
      <c r="A60" s="24"/>
      <c r="B60" s="28" t="s">
        <v>12</v>
      </c>
      <c r="C60" s="11"/>
      <c r="D60" s="20">
        <f>SUM(E60:L60)</f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10"/>
      <c r="N60" s="17"/>
      <c r="O60" s="18"/>
    </row>
    <row r="61" spans="1:15" s="2" customFormat="1" ht="15.8" customHeight="1" x14ac:dyDescent="0.25">
      <c r="A61" s="24"/>
      <c r="B61" s="28" t="s">
        <v>13</v>
      </c>
      <c r="C61" s="11"/>
      <c r="D61" s="20">
        <f>SUM(E61:L61)</f>
        <v>103236</v>
      </c>
      <c r="E61" s="20">
        <v>12904.5</v>
      </c>
      <c r="F61" s="20">
        <v>12904.5</v>
      </c>
      <c r="G61" s="20">
        <v>12904.5</v>
      </c>
      <c r="H61" s="20">
        <v>12904.5</v>
      </c>
      <c r="I61" s="20">
        <v>12904.5</v>
      </c>
      <c r="J61" s="20">
        <v>12904.5</v>
      </c>
      <c r="K61" s="20">
        <v>12904.5</v>
      </c>
      <c r="L61" s="20">
        <v>12904.5</v>
      </c>
      <c r="M61" s="10"/>
      <c r="N61" s="17"/>
      <c r="O61" s="18"/>
    </row>
    <row r="62" spans="1:15" s="2" customFormat="1" ht="18" customHeight="1" x14ac:dyDescent="0.25">
      <c r="A62" s="24"/>
      <c r="B62" s="28" t="s">
        <v>35</v>
      </c>
      <c r="C62" s="11"/>
      <c r="D62" s="20">
        <f>SUM(E62:L62)</f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10"/>
      <c r="N62" s="17"/>
      <c r="O62" s="18"/>
    </row>
    <row r="63" spans="1:15" s="2" customFormat="1" ht="18" customHeight="1" x14ac:dyDescent="0.25">
      <c r="A63" s="30"/>
      <c r="B63" s="31"/>
      <c r="C63" s="80" t="s">
        <v>39</v>
      </c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17"/>
      <c r="O63" s="18"/>
    </row>
    <row r="64" spans="1:15" s="2" customFormat="1" ht="51.8" customHeight="1" x14ac:dyDescent="0.2">
      <c r="A64" s="19" t="s">
        <v>40</v>
      </c>
      <c r="B64" s="9" t="s">
        <v>41</v>
      </c>
      <c r="C64" s="10" t="s">
        <v>23</v>
      </c>
      <c r="D64" s="26">
        <f t="shared" ref="D64:L64" si="27">SUM(D65:D68)</f>
        <v>9678.7639999999992</v>
      </c>
      <c r="E64" s="26">
        <f t="shared" si="27"/>
        <v>2671.8139999999999</v>
      </c>
      <c r="F64" s="26">
        <f t="shared" si="27"/>
        <v>573.45000000000005</v>
      </c>
      <c r="G64" s="26">
        <f t="shared" si="27"/>
        <v>1072.25</v>
      </c>
      <c r="H64" s="26">
        <f t="shared" si="27"/>
        <v>1072.25</v>
      </c>
      <c r="I64" s="26">
        <f t="shared" si="27"/>
        <v>1072.25</v>
      </c>
      <c r="J64" s="72">
        <f t="shared" si="27"/>
        <v>1072.25</v>
      </c>
      <c r="K64" s="72">
        <f t="shared" si="27"/>
        <v>1072.25</v>
      </c>
      <c r="L64" s="73">
        <f t="shared" si="27"/>
        <v>1072.25</v>
      </c>
      <c r="M64" s="9" t="s">
        <v>42</v>
      </c>
      <c r="N64" s="17"/>
      <c r="O64" s="18"/>
    </row>
    <row r="65" spans="1:15" s="2" customFormat="1" ht="18" customHeight="1" x14ac:dyDescent="0.25">
      <c r="A65" s="19"/>
      <c r="B65" s="10" t="s">
        <v>11</v>
      </c>
      <c r="C65" s="33"/>
      <c r="D65" s="20">
        <f>SUM(E65:L65)</f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10"/>
      <c r="N65" s="17"/>
      <c r="O65" s="18"/>
    </row>
    <row r="66" spans="1:15" s="2" customFormat="1" ht="18" customHeight="1" x14ac:dyDescent="0.25">
      <c r="A66" s="19"/>
      <c r="B66" s="10" t="s">
        <v>12</v>
      </c>
      <c r="C66" s="33"/>
      <c r="D66" s="20">
        <f>SUM(E66:L66)</f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10"/>
      <c r="N66" s="17"/>
      <c r="O66" s="18"/>
    </row>
    <row r="67" spans="1:15" s="2" customFormat="1" ht="18" customHeight="1" x14ac:dyDescent="0.25">
      <c r="A67" s="19"/>
      <c r="B67" s="10" t="s">
        <v>13</v>
      </c>
      <c r="C67" s="33"/>
      <c r="D67" s="20">
        <f>SUM(E67:L67)</f>
        <v>9678.7639999999992</v>
      </c>
      <c r="E67" s="53">
        <f>2671.814</f>
        <v>2671.8139999999999</v>
      </c>
      <c r="F67" s="20">
        <f>1072.25-498.8</f>
        <v>573.45000000000005</v>
      </c>
      <c r="G67" s="20">
        <v>1072.25</v>
      </c>
      <c r="H67" s="20">
        <v>1072.25</v>
      </c>
      <c r="I67" s="20">
        <v>1072.25</v>
      </c>
      <c r="J67" s="71">
        <v>1072.25</v>
      </c>
      <c r="K67" s="20">
        <v>1072.25</v>
      </c>
      <c r="L67" s="71">
        <v>1072.25</v>
      </c>
      <c r="M67" s="10"/>
      <c r="N67" s="17"/>
      <c r="O67" s="18"/>
    </row>
    <row r="68" spans="1:15" s="2" customFormat="1" ht="18" customHeight="1" x14ac:dyDescent="0.25">
      <c r="A68" s="19"/>
      <c r="B68" s="10" t="s">
        <v>35</v>
      </c>
      <c r="C68" s="33"/>
      <c r="D68" s="20">
        <f>SUM(E68:L68)</f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10"/>
      <c r="N68" s="17"/>
      <c r="O68" s="18"/>
    </row>
    <row r="69" spans="1:15" s="2" customFormat="1" ht="57.1" customHeight="1" x14ac:dyDescent="0.2">
      <c r="A69" s="12" t="s">
        <v>43</v>
      </c>
      <c r="B69" s="34" t="s">
        <v>44</v>
      </c>
      <c r="C69" s="35"/>
      <c r="D69" s="36">
        <f>SUM(E69:L69)</f>
        <v>327679.74900000001</v>
      </c>
      <c r="E69" s="36">
        <f>SUM(E70:E73)</f>
        <v>242743.549</v>
      </c>
      <c r="F69" s="36">
        <f t="shared" ref="F69:L69" si="28">SUM(F70:F73)</f>
        <v>84486.200000000012</v>
      </c>
      <c r="G69" s="36">
        <f t="shared" si="28"/>
        <v>75</v>
      </c>
      <c r="H69" s="36">
        <f t="shared" si="28"/>
        <v>75</v>
      </c>
      <c r="I69" s="36">
        <f t="shared" si="28"/>
        <v>75</v>
      </c>
      <c r="J69" s="36">
        <f t="shared" si="28"/>
        <v>75</v>
      </c>
      <c r="K69" s="36">
        <f t="shared" si="28"/>
        <v>75</v>
      </c>
      <c r="L69" s="36">
        <f t="shared" si="28"/>
        <v>75</v>
      </c>
      <c r="M69" s="37"/>
      <c r="N69" s="17"/>
      <c r="O69" s="18"/>
    </row>
    <row r="70" spans="1:15" s="2" customFormat="1" ht="20.25" customHeight="1" x14ac:dyDescent="0.25">
      <c r="A70" s="19"/>
      <c r="B70" s="10" t="s">
        <v>11</v>
      </c>
      <c r="C70" s="11"/>
      <c r="D70" s="20">
        <f t="shared" ref="D70:L70" si="29">SUM(D75+D100+D105)</f>
        <v>0</v>
      </c>
      <c r="E70" s="20">
        <f t="shared" si="29"/>
        <v>0</v>
      </c>
      <c r="F70" s="20">
        <f t="shared" si="29"/>
        <v>0</v>
      </c>
      <c r="G70" s="20">
        <f t="shared" si="29"/>
        <v>0</v>
      </c>
      <c r="H70" s="20">
        <f t="shared" si="29"/>
        <v>0</v>
      </c>
      <c r="I70" s="20">
        <f t="shared" si="29"/>
        <v>0</v>
      </c>
      <c r="J70" s="20">
        <f t="shared" si="29"/>
        <v>0</v>
      </c>
      <c r="K70" s="20">
        <f t="shared" si="29"/>
        <v>0</v>
      </c>
      <c r="L70" s="20">
        <f t="shared" si="29"/>
        <v>0</v>
      </c>
      <c r="M70" s="10"/>
      <c r="N70" s="17"/>
      <c r="O70" s="18"/>
    </row>
    <row r="71" spans="1:15" s="2" customFormat="1" ht="20.25" customHeight="1" x14ac:dyDescent="0.25">
      <c r="A71" s="19"/>
      <c r="B71" s="10" t="s">
        <v>12</v>
      </c>
      <c r="C71" s="11"/>
      <c r="D71" s="20">
        <f t="shared" ref="D71:L71" si="30">SUM(D76+D101+D106)</f>
        <v>228685.9</v>
      </c>
      <c r="E71" s="20">
        <f t="shared" si="30"/>
        <v>152390.29999999999</v>
      </c>
      <c r="F71" s="20">
        <f t="shared" si="30"/>
        <v>76295.600000000006</v>
      </c>
      <c r="G71" s="20">
        <f t="shared" si="30"/>
        <v>0</v>
      </c>
      <c r="H71" s="20">
        <f t="shared" si="30"/>
        <v>0</v>
      </c>
      <c r="I71" s="20">
        <f t="shared" si="30"/>
        <v>0</v>
      </c>
      <c r="J71" s="20">
        <f t="shared" si="30"/>
        <v>0</v>
      </c>
      <c r="K71" s="20">
        <f t="shared" si="30"/>
        <v>0</v>
      </c>
      <c r="L71" s="20">
        <f t="shared" si="30"/>
        <v>0</v>
      </c>
      <c r="M71" s="10"/>
      <c r="N71" s="17"/>
      <c r="O71" s="18"/>
    </row>
    <row r="72" spans="1:15" s="2" customFormat="1" ht="20.25" customHeight="1" x14ac:dyDescent="0.25">
      <c r="A72" s="19"/>
      <c r="B72" s="10" t="s">
        <v>13</v>
      </c>
      <c r="C72" s="11"/>
      <c r="D72" s="20">
        <f>SUM(E72:L72)</f>
        <v>98993.849000000002</v>
      </c>
      <c r="E72" s="20">
        <f t="shared" ref="E72:G73" si="31">SUM(E77+E102+E107)</f>
        <v>90353.248999999996</v>
      </c>
      <c r="F72" s="20">
        <f t="shared" si="31"/>
        <v>8190.6</v>
      </c>
      <c r="G72" s="20">
        <f t="shared" si="31"/>
        <v>75</v>
      </c>
      <c r="H72" s="20">
        <f>H77+H102+H107</f>
        <v>75</v>
      </c>
      <c r="I72" s="20">
        <f t="shared" ref="I72:L73" si="32">SUM(I77+I102+I107)</f>
        <v>75</v>
      </c>
      <c r="J72" s="20">
        <f t="shared" si="32"/>
        <v>75</v>
      </c>
      <c r="K72" s="20">
        <f t="shared" si="32"/>
        <v>75</v>
      </c>
      <c r="L72" s="20">
        <f t="shared" si="32"/>
        <v>75</v>
      </c>
      <c r="M72" s="10"/>
      <c r="N72" s="17"/>
      <c r="O72" s="18"/>
    </row>
    <row r="73" spans="1:15" s="2" customFormat="1" ht="20.25" customHeight="1" x14ac:dyDescent="0.25">
      <c r="A73" s="19"/>
      <c r="B73" s="10" t="s">
        <v>14</v>
      </c>
      <c r="C73" s="11"/>
      <c r="D73" s="20">
        <f>SUM(D78+D103+D108)</f>
        <v>0</v>
      </c>
      <c r="E73" s="20">
        <f t="shared" si="31"/>
        <v>0</v>
      </c>
      <c r="F73" s="20">
        <f t="shared" si="31"/>
        <v>0</v>
      </c>
      <c r="G73" s="20">
        <f t="shared" si="31"/>
        <v>0</v>
      </c>
      <c r="H73" s="20">
        <f>SUM(H78+H103+H108)</f>
        <v>0</v>
      </c>
      <c r="I73" s="20">
        <f t="shared" si="32"/>
        <v>0</v>
      </c>
      <c r="J73" s="20">
        <f t="shared" si="32"/>
        <v>0</v>
      </c>
      <c r="K73" s="20">
        <f t="shared" si="32"/>
        <v>0</v>
      </c>
      <c r="L73" s="20">
        <f t="shared" si="32"/>
        <v>0</v>
      </c>
      <c r="M73" s="10"/>
      <c r="N73" s="17"/>
      <c r="O73" s="18"/>
    </row>
    <row r="74" spans="1:15" s="2" customFormat="1" ht="56.25" customHeight="1" x14ac:dyDescent="0.25">
      <c r="A74" s="19" t="s">
        <v>45</v>
      </c>
      <c r="B74" s="9" t="s">
        <v>46</v>
      </c>
      <c r="C74" s="11"/>
      <c r="D74" s="20">
        <f t="shared" ref="D74:L74" si="33">SUM(D75:D78)</f>
        <v>321780.31099999999</v>
      </c>
      <c r="E74" s="20">
        <f t="shared" si="33"/>
        <v>237869.11099999998</v>
      </c>
      <c r="F74" s="20">
        <f t="shared" si="33"/>
        <v>84411.200000000012</v>
      </c>
      <c r="G74" s="20">
        <f t="shared" si="33"/>
        <v>0</v>
      </c>
      <c r="H74" s="20">
        <f t="shared" si="33"/>
        <v>0</v>
      </c>
      <c r="I74" s="20">
        <f t="shared" si="33"/>
        <v>0</v>
      </c>
      <c r="J74" s="20">
        <f t="shared" si="33"/>
        <v>0</v>
      </c>
      <c r="K74" s="20">
        <f t="shared" si="33"/>
        <v>0</v>
      </c>
      <c r="L74" s="20">
        <f t="shared" si="33"/>
        <v>0</v>
      </c>
      <c r="M74" s="10"/>
      <c r="N74" s="17"/>
      <c r="O74" s="18"/>
    </row>
    <row r="75" spans="1:15" s="2" customFormat="1" ht="20.25" customHeight="1" x14ac:dyDescent="0.25">
      <c r="A75" s="19"/>
      <c r="B75" s="10" t="s">
        <v>11</v>
      </c>
      <c r="C75" s="11"/>
      <c r="D75" s="20">
        <f>D80+D85+D90</f>
        <v>0</v>
      </c>
      <c r="E75" s="20">
        <f t="shared" ref="E75:I76" si="34">SUM(E85)</f>
        <v>0</v>
      </c>
      <c r="F75" s="20">
        <f t="shared" si="34"/>
        <v>0</v>
      </c>
      <c r="G75" s="20">
        <f t="shared" si="34"/>
        <v>0</v>
      </c>
      <c r="H75" s="20">
        <f t="shared" si="34"/>
        <v>0</v>
      </c>
      <c r="I75" s="20">
        <f t="shared" si="34"/>
        <v>0</v>
      </c>
      <c r="J75" s="38">
        <f>J80+J85+J90</f>
        <v>0</v>
      </c>
      <c r="K75" s="20">
        <f>K80+K85+K90</f>
        <v>0</v>
      </c>
      <c r="L75" s="20">
        <f>L80+L85+L90</f>
        <v>0</v>
      </c>
      <c r="M75" s="10"/>
      <c r="N75" s="17"/>
      <c r="O75" s="18"/>
    </row>
    <row r="76" spans="1:15" s="2" customFormat="1" ht="20.25" customHeight="1" x14ac:dyDescent="0.25">
      <c r="A76" s="19"/>
      <c r="B76" s="10" t="s">
        <v>12</v>
      </c>
      <c r="C76" s="11"/>
      <c r="D76" s="20">
        <f>SUM(D86)</f>
        <v>228685.9</v>
      </c>
      <c r="E76" s="20">
        <f t="shared" si="34"/>
        <v>152390.29999999999</v>
      </c>
      <c r="F76" s="20">
        <f t="shared" si="34"/>
        <v>76295.600000000006</v>
      </c>
      <c r="G76" s="20">
        <f t="shared" si="34"/>
        <v>0</v>
      </c>
      <c r="H76" s="20">
        <f t="shared" si="34"/>
        <v>0</v>
      </c>
      <c r="I76" s="20">
        <f t="shared" si="34"/>
        <v>0</v>
      </c>
      <c r="J76" s="20">
        <f>SUM(J86)</f>
        <v>0</v>
      </c>
      <c r="K76" s="20">
        <f>SUM(K86)</f>
        <v>0</v>
      </c>
      <c r="L76" s="20">
        <f>SUM(L86)</f>
        <v>0</v>
      </c>
      <c r="M76" s="10"/>
      <c r="N76" s="17"/>
      <c r="O76" s="18"/>
    </row>
    <row r="77" spans="1:15" s="2" customFormat="1" ht="20.25" customHeight="1" x14ac:dyDescent="0.25">
      <c r="A77" s="19"/>
      <c r="B77" s="10" t="s">
        <v>13</v>
      </c>
      <c r="C77" s="11"/>
      <c r="D77" s="20">
        <f>D82+D87+D92</f>
        <v>93094.411000000007</v>
      </c>
      <c r="E77" s="20">
        <f>SUM(E82+E87+E92+E97)</f>
        <v>85478.811000000002</v>
      </c>
      <c r="F77" s="20">
        <f>SUM(F82+F87+F92)</f>
        <v>8115.6</v>
      </c>
      <c r="G77" s="20">
        <f>SUM(G82+G87)</f>
        <v>0</v>
      </c>
      <c r="H77" s="20">
        <f>SUM(H82+H87+H92)</f>
        <v>0</v>
      </c>
      <c r="I77" s="20">
        <f>SUM(I82+I87)</f>
        <v>0</v>
      </c>
      <c r="J77" s="20">
        <f>SUM(J82+J87)</f>
        <v>0</v>
      </c>
      <c r="K77" s="20">
        <f>SUM(K82+K87)</f>
        <v>0</v>
      </c>
      <c r="L77" s="20">
        <f>SUM(L82+L87)</f>
        <v>0</v>
      </c>
      <c r="M77" s="10"/>
      <c r="N77" s="17"/>
      <c r="O77" s="18"/>
    </row>
    <row r="78" spans="1:15" s="2" customFormat="1" ht="20.25" customHeight="1" x14ac:dyDescent="0.25">
      <c r="A78" s="58"/>
      <c r="B78" s="31" t="s">
        <v>14</v>
      </c>
      <c r="C78" s="55"/>
      <c r="D78" s="56">
        <f t="shared" ref="D78:L78" si="35">SUM(D88)</f>
        <v>0</v>
      </c>
      <c r="E78" s="56">
        <f t="shared" si="35"/>
        <v>0</v>
      </c>
      <c r="F78" s="56">
        <f t="shared" si="35"/>
        <v>0</v>
      </c>
      <c r="G78" s="56">
        <f t="shared" si="35"/>
        <v>0</v>
      </c>
      <c r="H78" s="56">
        <f t="shared" si="35"/>
        <v>0</v>
      </c>
      <c r="I78" s="56">
        <f t="shared" si="35"/>
        <v>0</v>
      </c>
      <c r="J78" s="56">
        <f t="shared" si="35"/>
        <v>0</v>
      </c>
      <c r="K78" s="56">
        <f t="shared" si="35"/>
        <v>0</v>
      </c>
      <c r="L78" s="56">
        <f t="shared" si="35"/>
        <v>0</v>
      </c>
      <c r="M78" s="31"/>
      <c r="N78" s="17"/>
      <c r="O78" s="18"/>
    </row>
    <row r="79" spans="1:15" s="2" customFormat="1" ht="70.5" customHeight="1" x14ac:dyDescent="0.2">
      <c r="A79" s="63" t="s">
        <v>47</v>
      </c>
      <c r="B79" s="64" t="s">
        <v>48</v>
      </c>
      <c r="C79" s="65" t="s">
        <v>49</v>
      </c>
      <c r="D79" s="66">
        <f t="shared" ref="D79:L79" si="36">SUM(D80:D83)</f>
        <v>77917.290000000008</v>
      </c>
      <c r="E79" s="66">
        <f t="shared" si="36"/>
        <v>73817.290000000008</v>
      </c>
      <c r="F79" s="66">
        <f t="shared" si="36"/>
        <v>4100</v>
      </c>
      <c r="G79" s="66">
        <f t="shared" si="36"/>
        <v>0</v>
      </c>
      <c r="H79" s="66">
        <f t="shared" si="36"/>
        <v>0</v>
      </c>
      <c r="I79" s="66">
        <f t="shared" si="36"/>
        <v>0</v>
      </c>
      <c r="J79" s="66">
        <f t="shared" si="36"/>
        <v>0</v>
      </c>
      <c r="K79" s="66">
        <f t="shared" si="36"/>
        <v>0</v>
      </c>
      <c r="L79" s="66">
        <f t="shared" si="36"/>
        <v>0</v>
      </c>
      <c r="M79" s="67" t="s">
        <v>50</v>
      </c>
      <c r="N79" s="50"/>
      <c r="O79" s="18"/>
    </row>
    <row r="80" spans="1:15" s="2" customFormat="1" ht="20.25" customHeight="1" x14ac:dyDescent="0.25">
      <c r="A80" s="59"/>
      <c r="B80" s="57" t="s">
        <v>11</v>
      </c>
      <c r="C80" s="60"/>
      <c r="D80" s="61">
        <f>SUM(E80:L80)</f>
        <v>0</v>
      </c>
      <c r="E80" s="62">
        <v>0</v>
      </c>
      <c r="F80" s="62">
        <v>0</v>
      </c>
      <c r="G80" s="62">
        <v>0</v>
      </c>
      <c r="H80" s="62">
        <v>0</v>
      </c>
      <c r="I80" s="62">
        <v>0</v>
      </c>
      <c r="J80" s="62">
        <v>0</v>
      </c>
      <c r="K80" s="62">
        <v>0</v>
      </c>
      <c r="L80" s="62">
        <v>0</v>
      </c>
      <c r="M80" s="57"/>
      <c r="N80" s="17"/>
      <c r="O80" s="18"/>
    </row>
    <row r="81" spans="1:15" s="2" customFormat="1" ht="20.25" customHeight="1" x14ac:dyDescent="0.25">
      <c r="A81" s="19"/>
      <c r="B81" s="10" t="s">
        <v>12</v>
      </c>
      <c r="C81" s="11"/>
      <c r="D81" s="39">
        <f>SUM(E81:L81)</f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10"/>
      <c r="N81" s="17" t="s">
        <v>51</v>
      </c>
      <c r="O81" s="18"/>
    </row>
    <row r="82" spans="1:15" s="2" customFormat="1" ht="20.25" customHeight="1" x14ac:dyDescent="0.25">
      <c r="A82" s="19"/>
      <c r="B82" s="10" t="s">
        <v>13</v>
      </c>
      <c r="C82" s="11"/>
      <c r="D82" s="39">
        <f>SUM(E82:L82)</f>
        <v>77917.290000000008</v>
      </c>
      <c r="E82" s="53">
        <f>9041.39+64775.9</f>
        <v>73817.290000000008</v>
      </c>
      <c r="F82" s="20">
        <v>4100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10"/>
      <c r="N82" s="17"/>
      <c r="O82" s="18"/>
    </row>
    <row r="83" spans="1:15" s="2" customFormat="1" ht="20.25" customHeight="1" x14ac:dyDescent="0.25">
      <c r="A83" s="19"/>
      <c r="B83" s="10" t="s">
        <v>14</v>
      </c>
      <c r="C83" s="11"/>
      <c r="D83" s="39">
        <f>SUM(E83:L83)</f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10"/>
      <c r="N83" s="17"/>
      <c r="O83" s="18"/>
    </row>
    <row r="84" spans="1:15" s="2" customFormat="1" ht="83.25" customHeight="1" x14ac:dyDescent="0.2">
      <c r="A84" s="19" t="s">
        <v>52</v>
      </c>
      <c r="B84" s="10" t="s">
        <v>53</v>
      </c>
      <c r="C84" s="10" t="s">
        <v>49</v>
      </c>
      <c r="D84" s="26">
        <f>SUM(D85:D88)</f>
        <v>241134.981</v>
      </c>
      <c r="E84" s="26">
        <f>SUM(E85:E88)</f>
        <v>160823.78099999999</v>
      </c>
      <c r="F84" s="26">
        <f>SUM(F85:F88)</f>
        <v>80311.200000000012</v>
      </c>
      <c r="G84" s="26">
        <v>0</v>
      </c>
      <c r="H84" s="26">
        <f>SUM(H85:H88)</f>
        <v>0</v>
      </c>
      <c r="I84" s="26">
        <f>SUM(I85:I88)</f>
        <v>0</v>
      </c>
      <c r="J84" s="26">
        <f>SUM(J85:J88)</f>
        <v>0</v>
      </c>
      <c r="K84" s="26">
        <f>SUM(K85:K88)</f>
        <v>0</v>
      </c>
      <c r="L84" s="26">
        <f>SUM(L85:L88)</f>
        <v>0</v>
      </c>
      <c r="M84" s="9" t="s">
        <v>54</v>
      </c>
      <c r="N84" s="17"/>
      <c r="O84" s="18"/>
    </row>
    <row r="85" spans="1:15" s="2" customFormat="1" ht="20.25" customHeight="1" x14ac:dyDescent="0.25">
      <c r="A85" s="19"/>
      <c r="B85" s="10" t="s">
        <v>11</v>
      </c>
      <c r="C85" s="11"/>
      <c r="D85" s="20">
        <f>SUM(E85:L85)</f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10"/>
      <c r="N85" s="17"/>
      <c r="O85" s="18"/>
    </row>
    <row r="86" spans="1:15" s="2" customFormat="1" ht="20.25" customHeight="1" x14ac:dyDescent="0.25">
      <c r="A86" s="19"/>
      <c r="B86" s="10" t="s">
        <v>12</v>
      </c>
      <c r="C86" s="11"/>
      <c r="D86" s="20">
        <f>SUM(E86:L86)</f>
        <v>228685.9</v>
      </c>
      <c r="E86" s="20">
        <v>152390.29999999999</v>
      </c>
      <c r="F86" s="20">
        <v>76295.600000000006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10"/>
      <c r="N86" s="17"/>
      <c r="O86" s="18"/>
    </row>
    <row r="87" spans="1:15" s="2" customFormat="1" ht="20.25" customHeight="1" x14ac:dyDescent="0.25">
      <c r="A87" s="19"/>
      <c r="B87" s="10" t="s">
        <v>13</v>
      </c>
      <c r="C87" s="11"/>
      <c r="D87" s="20">
        <f>SUM(E87:L87)</f>
        <v>12449.081</v>
      </c>
      <c r="E87" s="20">
        <f>8020.5+412.981</f>
        <v>8433.4809999999998</v>
      </c>
      <c r="F87" s="20">
        <v>4015.6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10"/>
      <c r="N87" s="17"/>
      <c r="O87" s="18"/>
    </row>
    <row r="88" spans="1:15" s="2" customFormat="1" ht="20.25" customHeight="1" x14ac:dyDescent="0.25">
      <c r="A88" s="19"/>
      <c r="B88" s="10" t="s">
        <v>14</v>
      </c>
      <c r="C88" s="11"/>
      <c r="D88" s="20">
        <f>SUM(E88:L88)</f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10"/>
      <c r="N88" s="17"/>
      <c r="O88" s="18"/>
    </row>
    <row r="89" spans="1:15" s="2" customFormat="1" ht="77.3" customHeight="1" x14ac:dyDescent="0.2">
      <c r="A89" s="40" t="s">
        <v>55</v>
      </c>
      <c r="B89" s="10" t="s">
        <v>113</v>
      </c>
      <c r="C89" s="10" t="s">
        <v>49</v>
      </c>
      <c r="D89" s="20">
        <f>D90+D91+D92+D93</f>
        <v>2728.04</v>
      </c>
      <c r="E89" s="20">
        <f>SUM(E90:E93)</f>
        <v>2728.04</v>
      </c>
      <c r="F89" s="20">
        <f>SUM(F90:F93)</f>
        <v>0</v>
      </c>
      <c r="G89" s="20">
        <f>G90+G91+G92+G93</f>
        <v>0</v>
      </c>
      <c r="H89" s="20">
        <v>0</v>
      </c>
      <c r="I89" s="20">
        <f>I90+I91+I92+I93</f>
        <v>0</v>
      </c>
      <c r="J89" s="20">
        <f>J90+J91+J92+J93</f>
        <v>0</v>
      </c>
      <c r="K89" s="20">
        <f>K90+K91+K92+K93</f>
        <v>0</v>
      </c>
      <c r="L89" s="20">
        <f>L90+L91+L92+L93</f>
        <v>0</v>
      </c>
      <c r="M89" s="10"/>
      <c r="N89" s="17"/>
      <c r="O89" s="18"/>
    </row>
    <row r="90" spans="1:15" s="2" customFormat="1" ht="20.25" customHeight="1" x14ac:dyDescent="0.25">
      <c r="A90" s="19"/>
      <c r="B90" s="10" t="s">
        <v>11</v>
      </c>
      <c r="C90" s="11"/>
      <c r="D90" s="20">
        <f>SUM(E90:L90)</f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10"/>
      <c r="N90" s="17"/>
      <c r="O90" s="18"/>
    </row>
    <row r="91" spans="1:15" s="2" customFormat="1" ht="20.25" customHeight="1" x14ac:dyDescent="0.25">
      <c r="A91" s="19"/>
      <c r="B91" s="10" t="s">
        <v>12</v>
      </c>
      <c r="C91" s="11"/>
      <c r="D91" s="20">
        <f>SUM(E91:L91)</f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10"/>
      <c r="N91" s="17"/>
      <c r="O91" s="18"/>
    </row>
    <row r="92" spans="1:15" s="2" customFormat="1" ht="20.25" customHeight="1" x14ac:dyDescent="0.25">
      <c r="A92" s="19"/>
      <c r="B92" s="10" t="s">
        <v>13</v>
      </c>
      <c r="C92" s="11"/>
      <c r="D92" s="20">
        <f>SUM(E92:L92)</f>
        <v>2728.04</v>
      </c>
      <c r="E92" s="20">
        <f>2728.04</f>
        <v>2728.04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10"/>
      <c r="N92" s="17"/>
      <c r="O92" s="18"/>
    </row>
    <row r="93" spans="1:15" s="2" customFormat="1" ht="20.25" customHeight="1" x14ac:dyDescent="0.25">
      <c r="A93" s="19"/>
      <c r="B93" s="10" t="s">
        <v>14</v>
      </c>
      <c r="C93" s="11"/>
      <c r="D93" s="20">
        <f>SUM(E93:L93)</f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10"/>
      <c r="N93" s="17"/>
      <c r="O93" s="18"/>
    </row>
    <row r="94" spans="1:15" s="2" customFormat="1" ht="125" x14ac:dyDescent="0.2">
      <c r="A94" s="40" t="s">
        <v>109</v>
      </c>
      <c r="B94" s="68" t="s">
        <v>110</v>
      </c>
      <c r="C94" s="68" t="s">
        <v>49</v>
      </c>
      <c r="D94" s="20">
        <f>D95+D96+D97+D98</f>
        <v>500</v>
      </c>
      <c r="E94" s="20">
        <f>SUM(E95:E98)</f>
        <v>500</v>
      </c>
      <c r="F94" s="20">
        <f>SUM(F95:F98)</f>
        <v>0</v>
      </c>
      <c r="G94" s="20">
        <f>G95+G96+G97+G98</f>
        <v>0</v>
      </c>
      <c r="H94" s="20">
        <v>0</v>
      </c>
      <c r="I94" s="20">
        <f>I95+I96+I97+I98</f>
        <v>0</v>
      </c>
      <c r="J94" s="20">
        <f>J95+J96+J97+J98</f>
        <v>0</v>
      </c>
      <c r="K94" s="20">
        <f>K95+K96+K97+K98</f>
        <v>0</v>
      </c>
      <c r="L94" s="20">
        <f>L95+L96+L97+L98</f>
        <v>0</v>
      </c>
      <c r="M94" s="68"/>
      <c r="N94" s="17"/>
      <c r="O94" s="18"/>
    </row>
    <row r="95" spans="1:15" s="2" customFormat="1" ht="20.25" customHeight="1" x14ac:dyDescent="0.25">
      <c r="A95" s="19"/>
      <c r="B95" s="68" t="s">
        <v>11</v>
      </c>
      <c r="C95" s="11"/>
      <c r="D95" s="20">
        <f>SUM(E95:L95)</f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68"/>
      <c r="N95" s="17"/>
      <c r="O95" s="18"/>
    </row>
    <row r="96" spans="1:15" s="2" customFormat="1" ht="20.25" customHeight="1" x14ac:dyDescent="0.25">
      <c r="A96" s="19"/>
      <c r="B96" s="68" t="s">
        <v>12</v>
      </c>
      <c r="C96" s="11"/>
      <c r="D96" s="20">
        <f>SUM(E96:L96)</f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68"/>
      <c r="N96" s="17"/>
      <c r="O96" s="18"/>
    </row>
    <row r="97" spans="1:15" s="2" customFormat="1" ht="20.25" customHeight="1" x14ac:dyDescent="0.25">
      <c r="A97" s="19"/>
      <c r="B97" s="68" t="s">
        <v>13</v>
      </c>
      <c r="C97" s="11"/>
      <c r="D97" s="20">
        <f>SUM(E97:L97)</f>
        <v>500</v>
      </c>
      <c r="E97" s="20">
        <v>500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68"/>
      <c r="N97" s="17"/>
      <c r="O97" s="18"/>
    </row>
    <row r="98" spans="1:15" s="2" customFormat="1" ht="20.25" customHeight="1" x14ac:dyDescent="0.25">
      <c r="A98" s="19"/>
      <c r="B98" s="68" t="s">
        <v>14</v>
      </c>
      <c r="C98" s="11"/>
      <c r="D98" s="20">
        <f>SUM(E98:L98)</f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68"/>
      <c r="N98" s="17"/>
      <c r="O98" s="18"/>
    </row>
    <row r="99" spans="1:15" s="2" customFormat="1" ht="57.75" customHeight="1" x14ac:dyDescent="0.25">
      <c r="A99" s="19" t="s">
        <v>56</v>
      </c>
      <c r="B99" s="9" t="s">
        <v>27</v>
      </c>
      <c r="C99" s="11"/>
      <c r="D99" s="20">
        <f t="shared" ref="D99:L99" si="37">SUM(D100+D101+D102+D103)</f>
        <v>0</v>
      </c>
      <c r="E99" s="20">
        <f t="shared" si="37"/>
        <v>0</v>
      </c>
      <c r="F99" s="20">
        <f t="shared" si="37"/>
        <v>0</v>
      </c>
      <c r="G99" s="20">
        <f t="shared" si="37"/>
        <v>0</v>
      </c>
      <c r="H99" s="20">
        <f t="shared" si="37"/>
        <v>0</v>
      </c>
      <c r="I99" s="20">
        <f t="shared" si="37"/>
        <v>0</v>
      </c>
      <c r="J99" s="20">
        <f t="shared" si="37"/>
        <v>0</v>
      </c>
      <c r="K99" s="20">
        <f t="shared" si="37"/>
        <v>0</v>
      </c>
      <c r="L99" s="20">
        <f t="shared" si="37"/>
        <v>0</v>
      </c>
      <c r="M99" s="10"/>
      <c r="N99" s="17"/>
      <c r="O99" s="18"/>
    </row>
    <row r="100" spans="1:15" s="2" customFormat="1" ht="20.25" customHeight="1" x14ac:dyDescent="0.25">
      <c r="A100" s="19"/>
      <c r="B100" s="10" t="s">
        <v>11</v>
      </c>
      <c r="C100" s="11"/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10"/>
      <c r="N100" s="17"/>
      <c r="O100" s="18"/>
    </row>
    <row r="101" spans="1:15" s="2" customFormat="1" ht="20.25" customHeight="1" x14ac:dyDescent="0.25">
      <c r="A101" s="19"/>
      <c r="B101" s="10" t="s">
        <v>12</v>
      </c>
      <c r="C101" s="11"/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10"/>
      <c r="N101" s="17"/>
      <c r="O101" s="18"/>
    </row>
    <row r="102" spans="1:15" s="2" customFormat="1" ht="20.25" customHeight="1" x14ac:dyDescent="0.25">
      <c r="A102" s="19"/>
      <c r="B102" s="10" t="s">
        <v>13</v>
      </c>
      <c r="C102" s="11"/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10"/>
      <c r="N102" s="17"/>
      <c r="O102" s="18"/>
    </row>
    <row r="103" spans="1:15" s="2" customFormat="1" ht="20.25" customHeight="1" x14ac:dyDescent="0.25">
      <c r="A103" s="19"/>
      <c r="B103" s="10" t="s">
        <v>14</v>
      </c>
      <c r="C103" s="11"/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10"/>
      <c r="N103" s="17"/>
      <c r="O103" s="18"/>
    </row>
    <row r="104" spans="1:15" s="2" customFormat="1" ht="38.25" customHeight="1" x14ac:dyDescent="0.25">
      <c r="A104" s="19" t="s">
        <v>57</v>
      </c>
      <c r="B104" s="9" t="s">
        <v>58</v>
      </c>
      <c r="C104" s="11"/>
      <c r="D104" s="20">
        <f>SUM(D105:D108)</f>
        <v>5399.4380000000001</v>
      </c>
      <c r="E104" s="20">
        <f t="shared" ref="E104:L104" si="38">SUM(E105+E106+E107+E108)</f>
        <v>4874.4380000000001</v>
      </c>
      <c r="F104" s="20">
        <f t="shared" si="38"/>
        <v>75</v>
      </c>
      <c r="G104" s="20">
        <f t="shared" si="38"/>
        <v>75</v>
      </c>
      <c r="H104" s="20">
        <f t="shared" si="38"/>
        <v>75</v>
      </c>
      <c r="I104" s="20">
        <f t="shared" si="38"/>
        <v>75</v>
      </c>
      <c r="J104" s="20">
        <f t="shared" si="38"/>
        <v>75</v>
      </c>
      <c r="K104" s="20">
        <f t="shared" si="38"/>
        <v>75</v>
      </c>
      <c r="L104" s="20">
        <f t="shared" si="38"/>
        <v>75</v>
      </c>
      <c r="M104" s="10"/>
      <c r="N104" s="17"/>
      <c r="O104" s="18"/>
    </row>
    <row r="105" spans="1:15" s="2" customFormat="1" ht="20.25" customHeight="1" x14ac:dyDescent="0.25">
      <c r="A105" s="19"/>
      <c r="B105" s="10" t="s">
        <v>11</v>
      </c>
      <c r="C105" s="11"/>
      <c r="D105" s="20">
        <f>D112+D118</f>
        <v>0</v>
      </c>
      <c r="E105" s="20">
        <f t="shared" ref="E105:L106" si="39">SUM(E112+E118)</f>
        <v>0</v>
      </c>
      <c r="F105" s="20">
        <f t="shared" si="39"/>
        <v>0</v>
      </c>
      <c r="G105" s="20">
        <f t="shared" si="39"/>
        <v>0</v>
      </c>
      <c r="H105" s="20">
        <f t="shared" si="39"/>
        <v>0</v>
      </c>
      <c r="I105" s="20">
        <f t="shared" si="39"/>
        <v>0</v>
      </c>
      <c r="J105" s="20">
        <f t="shared" si="39"/>
        <v>0</v>
      </c>
      <c r="K105" s="20">
        <f t="shared" si="39"/>
        <v>0</v>
      </c>
      <c r="L105" s="20">
        <f t="shared" si="39"/>
        <v>0</v>
      </c>
      <c r="M105" s="10"/>
      <c r="N105" s="17"/>
      <c r="O105" s="18"/>
    </row>
    <row r="106" spans="1:15" s="2" customFormat="1" ht="20.25" customHeight="1" x14ac:dyDescent="0.25">
      <c r="A106" s="19"/>
      <c r="B106" s="10" t="s">
        <v>12</v>
      </c>
      <c r="C106" s="11"/>
      <c r="D106" s="20">
        <f>D113+D119</f>
        <v>0</v>
      </c>
      <c r="E106" s="20">
        <f t="shared" si="39"/>
        <v>0</v>
      </c>
      <c r="F106" s="20">
        <f t="shared" si="39"/>
        <v>0</v>
      </c>
      <c r="G106" s="20">
        <f t="shared" si="39"/>
        <v>0</v>
      </c>
      <c r="H106" s="20">
        <f t="shared" si="39"/>
        <v>0</v>
      </c>
      <c r="I106" s="20">
        <f t="shared" si="39"/>
        <v>0</v>
      </c>
      <c r="J106" s="20">
        <f t="shared" si="39"/>
        <v>0</v>
      </c>
      <c r="K106" s="20">
        <f t="shared" si="39"/>
        <v>0</v>
      </c>
      <c r="L106" s="20">
        <f t="shared" si="39"/>
        <v>0</v>
      </c>
      <c r="M106" s="10"/>
      <c r="N106" s="17"/>
      <c r="O106" s="18"/>
    </row>
    <row r="107" spans="1:15" s="2" customFormat="1" ht="20.25" customHeight="1" x14ac:dyDescent="0.25">
      <c r="A107" s="19"/>
      <c r="B107" s="10" t="s">
        <v>13</v>
      </c>
      <c r="C107" s="11"/>
      <c r="D107" s="20">
        <f>D114+D120</f>
        <v>5399.4380000000001</v>
      </c>
      <c r="E107" s="20">
        <f>SUM(E114+E120)</f>
        <v>4874.4380000000001</v>
      </c>
      <c r="F107" s="20">
        <f t="shared" ref="E107:G108" si="40">SUM(F114+F120)</f>
        <v>75</v>
      </c>
      <c r="G107" s="20">
        <f t="shared" si="40"/>
        <v>75</v>
      </c>
      <c r="H107" s="20">
        <f>H114+H120</f>
        <v>75</v>
      </c>
      <c r="I107" s="20">
        <f t="shared" ref="I107:L108" si="41">SUM(I114+I120)</f>
        <v>75</v>
      </c>
      <c r="J107" s="20">
        <f t="shared" si="41"/>
        <v>75</v>
      </c>
      <c r="K107" s="20">
        <f t="shared" si="41"/>
        <v>75</v>
      </c>
      <c r="L107" s="20">
        <f t="shared" si="41"/>
        <v>75</v>
      </c>
      <c r="M107" s="10"/>
      <c r="N107" s="17"/>
      <c r="O107" s="18"/>
    </row>
    <row r="108" spans="1:15" s="2" customFormat="1" ht="20.25" customHeight="1" x14ac:dyDescent="0.25">
      <c r="A108" s="19"/>
      <c r="B108" s="10" t="s">
        <v>14</v>
      </c>
      <c r="C108" s="11"/>
      <c r="D108" s="20">
        <f>D115+D121</f>
        <v>0</v>
      </c>
      <c r="E108" s="20">
        <f t="shared" si="40"/>
        <v>0</v>
      </c>
      <c r="F108" s="20">
        <f t="shared" si="40"/>
        <v>0</v>
      </c>
      <c r="G108" s="20">
        <f t="shared" si="40"/>
        <v>0</v>
      </c>
      <c r="H108" s="20">
        <f>SUM(H115+H121)</f>
        <v>0</v>
      </c>
      <c r="I108" s="20">
        <f t="shared" si="41"/>
        <v>0</v>
      </c>
      <c r="J108" s="20">
        <f t="shared" si="41"/>
        <v>0</v>
      </c>
      <c r="K108" s="20">
        <f t="shared" si="41"/>
        <v>0</v>
      </c>
      <c r="L108" s="20">
        <f t="shared" si="41"/>
        <v>0</v>
      </c>
      <c r="M108" s="10"/>
      <c r="N108" s="17"/>
      <c r="O108" s="18"/>
    </row>
    <row r="109" spans="1:15" s="2" customFormat="1" ht="22.6" customHeight="1" x14ac:dyDescent="0.2">
      <c r="A109" s="24"/>
      <c r="B109" s="24"/>
      <c r="C109" s="78" t="s">
        <v>59</v>
      </c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17"/>
      <c r="O109" s="18"/>
    </row>
    <row r="110" spans="1:15" s="2" customFormat="1" ht="24.8" customHeight="1" x14ac:dyDescent="0.2">
      <c r="A110" s="24"/>
      <c r="B110" s="24"/>
      <c r="C110" s="79" t="s">
        <v>60</v>
      </c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17"/>
      <c r="O110" s="18"/>
    </row>
    <row r="111" spans="1:15" s="2" customFormat="1" ht="98.85" customHeight="1" x14ac:dyDescent="0.2">
      <c r="A111" s="19" t="s">
        <v>61</v>
      </c>
      <c r="B111" s="9" t="s">
        <v>107</v>
      </c>
      <c r="C111" s="9" t="s">
        <v>49</v>
      </c>
      <c r="D111" s="26">
        <f t="shared" ref="D111:L111" si="42">SUM(D112:D115)</f>
        <v>2632.74</v>
      </c>
      <c r="E111" s="26">
        <f t="shared" si="42"/>
        <v>2632.74</v>
      </c>
      <c r="F111" s="26">
        <f t="shared" si="42"/>
        <v>0</v>
      </c>
      <c r="G111" s="26">
        <f t="shared" si="42"/>
        <v>0</v>
      </c>
      <c r="H111" s="26">
        <f t="shared" si="42"/>
        <v>0</v>
      </c>
      <c r="I111" s="26">
        <f t="shared" si="42"/>
        <v>0</v>
      </c>
      <c r="J111" s="26">
        <f t="shared" si="42"/>
        <v>0</v>
      </c>
      <c r="K111" s="26">
        <f t="shared" si="42"/>
        <v>0</v>
      </c>
      <c r="L111" s="26">
        <f t="shared" si="42"/>
        <v>0</v>
      </c>
      <c r="M111" s="9" t="s">
        <v>62</v>
      </c>
      <c r="N111" s="17"/>
      <c r="O111" s="18"/>
    </row>
    <row r="112" spans="1:15" s="2" customFormat="1" ht="19.55" customHeight="1" x14ac:dyDescent="0.25">
      <c r="A112" s="24"/>
      <c r="B112" s="28" t="s">
        <v>11</v>
      </c>
      <c r="C112" s="11"/>
      <c r="D112" s="20">
        <f>SUM(E112:L112)</f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10"/>
      <c r="N112" s="17"/>
      <c r="O112" s="18"/>
    </row>
    <row r="113" spans="1:15" s="2" customFormat="1" ht="19.55" customHeight="1" x14ac:dyDescent="0.25">
      <c r="A113" s="24"/>
      <c r="B113" s="28" t="s">
        <v>12</v>
      </c>
      <c r="C113" s="11"/>
      <c r="D113" s="20">
        <f>SUM(E113:L113)</f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10"/>
      <c r="N113" s="17"/>
      <c r="O113" s="18"/>
    </row>
    <row r="114" spans="1:15" s="2" customFormat="1" ht="18.7" customHeight="1" x14ac:dyDescent="0.25">
      <c r="A114" s="24"/>
      <c r="B114" s="28" t="s">
        <v>13</v>
      </c>
      <c r="C114" s="11"/>
      <c r="D114" s="20">
        <f>SUM(E114:L114)</f>
        <v>2632.74</v>
      </c>
      <c r="E114" s="53">
        <f>240+838.68+5+1549.06</f>
        <v>2632.74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10"/>
      <c r="N114" s="17"/>
      <c r="O114" s="18"/>
    </row>
    <row r="115" spans="1:15" s="2" customFormat="1" ht="18.7" customHeight="1" x14ac:dyDescent="0.2">
      <c r="A115" s="24"/>
      <c r="B115" s="28" t="s">
        <v>35</v>
      </c>
      <c r="C115" s="41"/>
      <c r="D115" s="26">
        <f>SUM(E115:L115)</f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9"/>
      <c r="N115" s="17"/>
      <c r="O115" s="18"/>
    </row>
    <row r="116" spans="1:15" s="2" customFormat="1" ht="30.1" customHeight="1" x14ac:dyDescent="0.2">
      <c r="A116" s="19"/>
      <c r="B116" s="10"/>
      <c r="C116" s="79" t="s">
        <v>63</v>
      </c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17"/>
      <c r="O116" s="18"/>
    </row>
    <row r="117" spans="1:15" s="2" customFormat="1" ht="68.3" customHeight="1" x14ac:dyDescent="0.2">
      <c r="A117" s="19" t="s">
        <v>64</v>
      </c>
      <c r="B117" s="9" t="s">
        <v>65</v>
      </c>
      <c r="C117" s="9" t="s">
        <v>66</v>
      </c>
      <c r="D117" s="26">
        <f t="shared" ref="D117:L117" si="43">SUM(D118:D121)</f>
        <v>2766.6979999999999</v>
      </c>
      <c r="E117" s="26">
        <f t="shared" si="43"/>
        <v>2241.6979999999999</v>
      </c>
      <c r="F117" s="26">
        <f t="shared" si="43"/>
        <v>75</v>
      </c>
      <c r="G117" s="26">
        <f t="shared" si="43"/>
        <v>75</v>
      </c>
      <c r="H117" s="26">
        <f t="shared" si="43"/>
        <v>75</v>
      </c>
      <c r="I117" s="26">
        <f t="shared" si="43"/>
        <v>75</v>
      </c>
      <c r="J117" s="26">
        <f t="shared" si="43"/>
        <v>75</v>
      </c>
      <c r="K117" s="26">
        <f t="shared" si="43"/>
        <v>75</v>
      </c>
      <c r="L117" s="26">
        <f t="shared" si="43"/>
        <v>75</v>
      </c>
      <c r="M117" s="9"/>
      <c r="N117" s="17"/>
      <c r="O117" s="18"/>
    </row>
    <row r="118" spans="1:15" s="2" customFormat="1" ht="18.7" customHeight="1" x14ac:dyDescent="0.25">
      <c r="A118" s="19"/>
      <c r="B118" s="10" t="s">
        <v>11</v>
      </c>
      <c r="C118" s="11"/>
      <c r="D118" s="20">
        <f>SUM(E118:L118)</f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10"/>
      <c r="N118" s="17"/>
      <c r="O118" s="18"/>
    </row>
    <row r="119" spans="1:15" s="2" customFormat="1" ht="18.7" customHeight="1" x14ac:dyDescent="0.25">
      <c r="A119" s="19"/>
      <c r="B119" s="10" t="s">
        <v>12</v>
      </c>
      <c r="C119" s="11"/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10"/>
      <c r="N119" s="17"/>
      <c r="O119" s="18"/>
    </row>
    <row r="120" spans="1:15" s="2" customFormat="1" ht="18.7" customHeight="1" x14ac:dyDescent="0.25">
      <c r="A120" s="19"/>
      <c r="B120" s="10" t="s">
        <v>13</v>
      </c>
      <c r="C120" s="11"/>
      <c r="D120" s="20">
        <f>SUM(E120:L120)</f>
        <v>2766.6979999999999</v>
      </c>
      <c r="E120" s="53">
        <f>291.667+527.52+1142.511+120+160</f>
        <v>2241.6979999999999</v>
      </c>
      <c r="F120" s="20">
        <v>75</v>
      </c>
      <c r="G120" s="20">
        <v>75</v>
      </c>
      <c r="H120" s="20">
        <v>75</v>
      </c>
      <c r="I120" s="20">
        <v>75</v>
      </c>
      <c r="J120" s="20">
        <v>75</v>
      </c>
      <c r="K120" s="20">
        <v>75</v>
      </c>
      <c r="L120" s="20">
        <v>75</v>
      </c>
      <c r="M120" s="10"/>
      <c r="N120" s="17"/>
      <c r="O120" s="18"/>
    </row>
    <row r="121" spans="1:15" s="2" customFormat="1" ht="20.25" customHeight="1" x14ac:dyDescent="0.25">
      <c r="A121" s="19"/>
      <c r="B121" s="10" t="s">
        <v>14</v>
      </c>
      <c r="C121" s="11"/>
      <c r="D121" s="20">
        <f>SUM(E121:L121)</f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10"/>
      <c r="N121" s="17"/>
      <c r="O121" s="18"/>
    </row>
    <row r="122" spans="1:15" s="2" customFormat="1" ht="77.95" customHeight="1" x14ac:dyDescent="0.2">
      <c r="A122" s="12" t="s">
        <v>67</v>
      </c>
      <c r="B122" s="13" t="s">
        <v>68</v>
      </c>
      <c r="C122" s="42"/>
      <c r="D122" s="15">
        <f t="shared" ref="D122:L122" si="44">SUM(D123:D126)</f>
        <v>149806.65899999996</v>
      </c>
      <c r="E122" s="15">
        <f t="shared" si="44"/>
        <v>57598.487000000001</v>
      </c>
      <c r="F122" s="15">
        <f t="shared" si="44"/>
        <v>23231.995999999999</v>
      </c>
      <c r="G122" s="15">
        <f t="shared" si="44"/>
        <v>11697.696</v>
      </c>
      <c r="H122" s="15">
        <f t="shared" si="44"/>
        <v>11455.696</v>
      </c>
      <c r="I122" s="15">
        <f t="shared" si="44"/>
        <v>11455.696</v>
      </c>
      <c r="J122" s="15">
        <f t="shared" si="44"/>
        <v>11455.696</v>
      </c>
      <c r="K122" s="15">
        <f t="shared" si="44"/>
        <v>11455.696</v>
      </c>
      <c r="L122" s="15">
        <f t="shared" si="44"/>
        <v>11455.696</v>
      </c>
      <c r="M122" s="16"/>
      <c r="N122" s="17"/>
      <c r="O122" s="18"/>
    </row>
    <row r="123" spans="1:15" s="2" customFormat="1" ht="18.7" customHeight="1" x14ac:dyDescent="0.25">
      <c r="A123" s="19"/>
      <c r="B123" s="10" t="s">
        <v>11</v>
      </c>
      <c r="C123" s="11"/>
      <c r="D123" s="20">
        <f t="shared" ref="D123:L123" si="45">SUM(D128+D138+D143)</f>
        <v>0</v>
      </c>
      <c r="E123" s="20">
        <f t="shared" si="45"/>
        <v>0</v>
      </c>
      <c r="F123" s="20">
        <f t="shared" si="45"/>
        <v>0</v>
      </c>
      <c r="G123" s="20">
        <f t="shared" si="45"/>
        <v>0</v>
      </c>
      <c r="H123" s="20">
        <f t="shared" si="45"/>
        <v>0</v>
      </c>
      <c r="I123" s="20">
        <f t="shared" si="45"/>
        <v>0</v>
      </c>
      <c r="J123" s="20">
        <f t="shared" si="45"/>
        <v>0</v>
      </c>
      <c r="K123" s="20">
        <f t="shared" si="45"/>
        <v>0</v>
      </c>
      <c r="L123" s="20">
        <f t="shared" si="45"/>
        <v>0</v>
      </c>
      <c r="M123" s="10"/>
      <c r="N123" s="17"/>
      <c r="O123" s="18"/>
    </row>
    <row r="124" spans="1:15" s="2" customFormat="1" ht="18.7" customHeight="1" x14ac:dyDescent="0.25">
      <c r="A124" s="19"/>
      <c r="B124" s="10" t="s">
        <v>12</v>
      </c>
      <c r="C124" s="11"/>
      <c r="D124" s="20">
        <f t="shared" ref="D124:L124" si="46">SUM(D129+D139+D144)</f>
        <v>672.8</v>
      </c>
      <c r="E124" s="20">
        <f t="shared" si="46"/>
        <v>191.1</v>
      </c>
      <c r="F124" s="20">
        <f t="shared" si="46"/>
        <v>239.7</v>
      </c>
      <c r="G124" s="20">
        <f t="shared" si="46"/>
        <v>242</v>
      </c>
      <c r="H124" s="20">
        <f t="shared" si="46"/>
        <v>0</v>
      </c>
      <c r="I124" s="20">
        <f t="shared" si="46"/>
        <v>0</v>
      </c>
      <c r="J124" s="20">
        <f t="shared" si="46"/>
        <v>0</v>
      </c>
      <c r="K124" s="20">
        <f t="shared" si="46"/>
        <v>0</v>
      </c>
      <c r="L124" s="20">
        <f t="shared" si="46"/>
        <v>0</v>
      </c>
      <c r="M124" s="10"/>
      <c r="N124" s="17"/>
      <c r="O124" s="18"/>
    </row>
    <row r="125" spans="1:15" s="2" customFormat="1" ht="18.7" customHeight="1" x14ac:dyDescent="0.25">
      <c r="A125" s="19"/>
      <c r="B125" s="10" t="s">
        <v>13</v>
      </c>
      <c r="C125" s="11"/>
      <c r="D125" s="20">
        <f t="shared" ref="D125:L125" si="47">SUM(D130+D140+D145)</f>
        <v>149133.85899999997</v>
      </c>
      <c r="E125" s="20">
        <f>SUM(E130+E140+E145)</f>
        <v>57407.387000000002</v>
      </c>
      <c r="F125" s="20">
        <f t="shared" si="47"/>
        <v>22992.295999999998</v>
      </c>
      <c r="G125" s="20">
        <f t="shared" si="47"/>
        <v>11455.696</v>
      </c>
      <c r="H125" s="20">
        <f t="shared" si="47"/>
        <v>11455.696</v>
      </c>
      <c r="I125" s="20">
        <f t="shared" si="47"/>
        <v>11455.696</v>
      </c>
      <c r="J125" s="20">
        <f t="shared" si="47"/>
        <v>11455.696</v>
      </c>
      <c r="K125" s="20">
        <f t="shared" si="47"/>
        <v>11455.696</v>
      </c>
      <c r="L125" s="20">
        <f t="shared" si="47"/>
        <v>11455.696</v>
      </c>
      <c r="M125" s="10"/>
      <c r="N125" s="17"/>
      <c r="O125" s="18"/>
    </row>
    <row r="126" spans="1:15" s="2" customFormat="1" ht="21.75" customHeight="1" x14ac:dyDescent="0.25">
      <c r="A126" s="19"/>
      <c r="B126" s="10" t="s">
        <v>14</v>
      </c>
      <c r="C126" s="11"/>
      <c r="D126" s="20">
        <f t="shared" ref="D126:L126" si="48">SUM(D131+D141+D146)</f>
        <v>0</v>
      </c>
      <c r="E126" s="20">
        <f t="shared" si="48"/>
        <v>0</v>
      </c>
      <c r="F126" s="20">
        <f t="shared" si="48"/>
        <v>0</v>
      </c>
      <c r="G126" s="20">
        <f t="shared" si="48"/>
        <v>0</v>
      </c>
      <c r="H126" s="20">
        <f t="shared" si="48"/>
        <v>0</v>
      </c>
      <c r="I126" s="20">
        <f t="shared" si="48"/>
        <v>0</v>
      </c>
      <c r="J126" s="20">
        <f t="shared" si="48"/>
        <v>0</v>
      </c>
      <c r="K126" s="20">
        <f t="shared" si="48"/>
        <v>0</v>
      </c>
      <c r="L126" s="20">
        <f t="shared" si="48"/>
        <v>0</v>
      </c>
      <c r="M126" s="10"/>
      <c r="N126" s="17"/>
      <c r="O126" s="18"/>
    </row>
    <row r="127" spans="1:15" s="2" customFormat="1" ht="49.6" customHeight="1" x14ac:dyDescent="0.25">
      <c r="A127" s="19" t="s">
        <v>69</v>
      </c>
      <c r="B127" s="9" t="s">
        <v>25</v>
      </c>
      <c r="C127" s="11"/>
      <c r="D127" s="20">
        <f t="shared" ref="D127:L127" si="49">SUM(D128+D129+D130+D131)</f>
        <v>49729.358</v>
      </c>
      <c r="E127" s="20">
        <f t="shared" si="49"/>
        <v>38192.758000000002</v>
      </c>
      <c r="F127" s="20">
        <f t="shared" si="49"/>
        <v>11536.6</v>
      </c>
      <c r="G127" s="20">
        <f t="shared" si="49"/>
        <v>0</v>
      </c>
      <c r="H127" s="20">
        <f t="shared" si="49"/>
        <v>0</v>
      </c>
      <c r="I127" s="20">
        <f t="shared" si="49"/>
        <v>0</v>
      </c>
      <c r="J127" s="20">
        <f t="shared" si="49"/>
        <v>0</v>
      </c>
      <c r="K127" s="20">
        <f t="shared" si="49"/>
        <v>0</v>
      </c>
      <c r="L127" s="20">
        <f t="shared" si="49"/>
        <v>0</v>
      </c>
      <c r="M127" s="10"/>
      <c r="N127" s="17"/>
      <c r="O127" s="18"/>
    </row>
    <row r="128" spans="1:15" s="2" customFormat="1" ht="18.7" customHeight="1" x14ac:dyDescent="0.25">
      <c r="A128" s="19"/>
      <c r="B128" s="10" t="s">
        <v>11</v>
      </c>
      <c r="C128" s="11"/>
      <c r="D128" s="20">
        <f>D133</f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10"/>
      <c r="N128" s="17"/>
      <c r="O128" s="18"/>
    </row>
    <row r="129" spans="1:15" s="2" customFormat="1" ht="18" customHeight="1" x14ac:dyDescent="0.25">
      <c r="A129" s="19"/>
      <c r="B129" s="10" t="s">
        <v>12</v>
      </c>
      <c r="C129" s="11"/>
      <c r="D129" s="20">
        <f>D134</f>
        <v>0</v>
      </c>
      <c r="E129" s="20">
        <f t="shared" ref="E129:L131" si="50">E134</f>
        <v>0</v>
      </c>
      <c r="F129" s="20">
        <f t="shared" si="50"/>
        <v>0</v>
      </c>
      <c r="G129" s="20">
        <f t="shared" si="50"/>
        <v>0</v>
      </c>
      <c r="H129" s="20">
        <f t="shared" si="50"/>
        <v>0</v>
      </c>
      <c r="I129" s="20">
        <f t="shared" si="50"/>
        <v>0</v>
      </c>
      <c r="J129" s="20">
        <f t="shared" si="50"/>
        <v>0</v>
      </c>
      <c r="K129" s="20">
        <f t="shared" si="50"/>
        <v>0</v>
      </c>
      <c r="L129" s="20">
        <f t="shared" si="50"/>
        <v>0</v>
      </c>
      <c r="M129" s="10"/>
      <c r="N129" s="17"/>
      <c r="O129" s="18"/>
    </row>
    <row r="130" spans="1:15" s="2" customFormat="1" ht="18.7" customHeight="1" x14ac:dyDescent="0.25">
      <c r="A130" s="19"/>
      <c r="B130" s="10" t="s">
        <v>13</v>
      </c>
      <c r="C130" s="11"/>
      <c r="D130" s="20">
        <f>D135</f>
        <v>49729.358</v>
      </c>
      <c r="E130" s="20">
        <f t="shared" si="50"/>
        <v>38192.758000000002</v>
      </c>
      <c r="F130" s="20">
        <f t="shared" si="50"/>
        <v>11536.6</v>
      </c>
      <c r="G130" s="20">
        <f t="shared" si="50"/>
        <v>0</v>
      </c>
      <c r="H130" s="20">
        <f t="shared" si="50"/>
        <v>0</v>
      </c>
      <c r="I130" s="20">
        <f t="shared" si="50"/>
        <v>0</v>
      </c>
      <c r="J130" s="20">
        <f t="shared" si="50"/>
        <v>0</v>
      </c>
      <c r="K130" s="20">
        <f t="shared" si="50"/>
        <v>0</v>
      </c>
      <c r="L130" s="20">
        <f t="shared" si="50"/>
        <v>0</v>
      </c>
      <c r="M130" s="10"/>
      <c r="N130" s="17"/>
      <c r="O130" s="18"/>
    </row>
    <row r="131" spans="1:15" s="2" customFormat="1" ht="18.7" customHeight="1" x14ac:dyDescent="0.25">
      <c r="A131" s="19"/>
      <c r="B131" s="10" t="s">
        <v>14</v>
      </c>
      <c r="C131" s="11"/>
      <c r="D131" s="20">
        <f>D136</f>
        <v>0</v>
      </c>
      <c r="E131" s="20">
        <f t="shared" si="50"/>
        <v>0</v>
      </c>
      <c r="F131" s="20">
        <f t="shared" si="50"/>
        <v>0</v>
      </c>
      <c r="G131" s="20">
        <f t="shared" si="50"/>
        <v>0</v>
      </c>
      <c r="H131" s="20">
        <f t="shared" si="50"/>
        <v>0</v>
      </c>
      <c r="I131" s="20">
        <f t="shared" si="50"/>
        <v>0</v>
      </c>
      <c r="J131" s="20">
        <f t="shared" si="50"/>
        <v>0</v>
      </c>
      <c r="K131" s="20">
        <f t="shared" si="50"/>
        <v>0</v>
      </c>
      <c r="L131" s="20">
        <f t="shared" si="50"/>
        <v>0</v>
      </c>
      <c r="M131" s="10"/>
      <c r="N131" s="17"/>
      <c r="O131" s="18"/>
    </row>
    <row r="132" spans="1:15" s="2" customFormat="1" ht="82.55" customHeight="1" x14ac:dyDescent="0.2">
      <c r="A132" s="19" t="s">
        <v>70</v>
      </c>
      <c r="B132" s="10" t="s">
        <v>71</v>
      </c>
      <c r="C132" s="10" t="s">
        <v>49</v>
      </c>
      <c r="D132" s="26">
        <f>SUM(D133:D136)</f>
        <v>49729.358</v>
      </c>
      <c r="E132" s="26">
        <f>SUM(E133:E136)</f>
        <v>38192.758000000002</v>
      </c>
      <c r="F132" s="26">
        <f>SUM(F133:F136)</f>
        <v>11536.6</v>
      </c>
      <c r="G132" s="26">
        <v>0</v>
      </c>
      <c r="H132" s="26">
        <f>SUM(H133:H136)</f>
        <v>0</v>
      </c>
      <c r="I132" s="26">
        <f>SUM(I133:I136)</f>
        <v>0</v>
      </c>
      <c r="J132" s="26">
        <f>SUM(J133:J136)</f>
        <v>0</v>
      </c>
      <c r="K132" s="26">
        <f>SUM(K133:K136)</f>
        <v>0</v>
      </c>
      <c r="L132" s="26">
        <f>SUM(L133:L136)</f>
        <v>0</v>
      </c>
      <c r="M132" s="9"/>
      <c r="N132" s="17"/>
      <c r="O132" s="18"/>
    </row>
    <row r="133" spans="1:15" s="2" customFormat="1" ht="20.25" customHeight="1" x14ac:dyDescent="0.25">
      <c r="A133" s="19"/>
      <c r="B133" s="10" t="s">
        <v>11</v>
      </c>
      <c r="C133" s="11"/>
      <c r="D133" s="20">
        <f>SUM(E133:L133)</f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10"/>
      <c r="N133" s="17"/>
      <c r="O133" s="18"/>
    </row>
    <row r="134" spans="1:15" s="2" customFormat="1" ht="20.25" customHeight="1" x14ac:dyDescent="0.25">
      <c r="A134" s="19"/>
      <c r="B134" s="10" t="s">
        <v>12</v>
      </c>
      <c r="C134" s="11"/>
      <c r="D134" s="20">
        <f>SUM(E134:L134)</f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10"/>
      <c r="N134" s="17"/>
      <c r="O134" s="18"/>
    </row>
    <row r="135" spans="1:15" s="2" customFormat="1" ht="20.25" customHeight="1" x14ac:dyDescent="0.25">
      <c r="A135" s="19"/>
      <c r="B135" s="10" t="s">
        <v>13</v>
      </c>
      <c r="C135" s="11"/>
      <c r="D135" s="20">
        <f>SUM(E135:L135)</f>
        <v>49729.358</v>
      </c>
      <c r="E135" s="53">
        <f>39680.1-1487.342</f>
        <v>38192.758000000002</v>
      </c>
      <c r="F135" s="20">
        <v>11536.6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10"/>
      <c r="N135" s="17"/>
      <c r="O135" s="18"/>
    </row>
    <row r="136" spans="1:15" s="2" customFormat="1" ht="20.25" customHeight="1" x14ac:dyDescent="0.25">
      <c r="A136" s="19"/>
      <c r="B136" s="10" t="s">
        <v>14</v>
      </c>
      <c r="C136" s="11"/>
      <c r="D136" s="20">
        <f>SUM(E136:L136)</f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10"/>
      <c r="N136" s="17"/>
      <c r="O136" s="18"/>
    </row>
    <row r="137" spans="1:15" s="2" customFormat="1" ht="68.95" customHeight="1" x14ac:dyDescent="0.25">
      <c r="A137" s="19" t="s">
        <v>72</v>
      </c>
      <c r="B137" s="9" t="s">
        <v>27</v>
      </c>
      <c r="C137" s="11"/>
      <c r="D137" s="20">
        <f t="shared" ref="D137:L137" si="51">SUM(D138+D139+D140+D141)</f>
        <v>0</v>
      </c>
      <c r="E137" s="20">
        <f t="shared" si="51"/>
        <v>0</v>
      </c>
      <c r="F137" s="20">
        <f t="shared" si="51"/>
        <v>0</v>
      </c>
      <c r="G137" s="20">
        <f t="shared" si="51"/>
        <v>0</v>
      </c>
      <c r="H137" s="20">
        <f t="shared" si="51"/>
        <v>0</v>
      </c>
      <c r="I137" s="20">
        <f t="shared" si="51"/>
        <v>0</v>
      </c>
      <c r="J137" s="20">
        <f t="shared" si="51"/>
        <v>0</v>
      </c>
      <c r="K137" s="20">
        <f t="shared" si="51"/>
        <v>0</v>
      </c>
      <c r="L137" s="20">
        <f t="shared" si="51"/>
        <v>0</v>
      </c>
      <c r="M137" s="10"/>
      <c r="N137" s="17"/>
      <c r="O137" s="18"/>
    </row>
    <row r="138" spans="1:15" s="2" customFormat="1" ht="22.6" customHeight="1" x14ac:dyDescent="0.25">
      <c r="A138" s="19"/>
      <c r="B138" s="10" t="s">
        <v>11</v>
      </c>
      <c r="C138" s="11"/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10"/>
      <c r="N138" s="17"/>
      <c r="O138" s="18"/>
    </row>
    <row r="139" spans="1:15" s="2" customFormat="1" ht="18.7" customHeight="1" x14ac:dyDescent="0.25">
      <c r="A139" s="19"/>
      <c r="B139" s="10" t="s">
        <v>12</v>
      </c>
      <c r="C139" s="11"/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10"/>
      <c r="N139" s="17"/>
      <c r="O139" s="18"/>
    </row>
    <row r="140" spans="1:15" s="2" customFormat="1" ht="18.7" customHeight="1" x14ac:dyDescent="0.25">
      <c r="A140" s="19"/>
      <c r="B140" s="10" t="s">
        <v>13</v>
      </c>
      <c r="C140" s="11"/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10"/>
      <c r="N140" s="17"/>
      <c r="O140" s="18"/>
    </row>
    <row r="141" spans="1:15" s="2" customFormat="1" ht="18.7" customHeight="1" x14ac:dyDescent="0.25">
      <c r="A141" s="19"/>
      <c r="B141" s="10" t="s">
        <v>14</v>
      </c>
      <c r="C141" s="11"/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10"/>
      <c r="N141" s="17"/>
      <c r="O141" s="18"/>
    </row>
    <row r="142" spans="1:15" s="2" customFormat="1" ht="40.6" customHeight="1" x14ac:dyDescent="0.25">
      <c r="A142" s="19" t="s">
        <v>73</v>
      </c>
      <c r="B142" s="9" t="s">
        <v>74</v>
      </c>
      <c r="C142" s="11"/>
      <c r="D142" s="20">
        <f t="shared" ref="D142:L142" si="52">SUM(D143+D144+D145+D146)</f>
        <v>100077.30099999998</v>
      </c>
      <c r="E142" s="20">
        <f t="shared" si="52"/>
        <v>19405.728999999999</v>
      </c>
      <c r="F142" s="20">
        <f t="shared" si="52"/>
        <v>11695.395999999999</v>
      </c>
      <c r="G142" s="20">
        <f t="shared" si="52"/>
        <v>11697.696</v>
      </c>
      <c r="H142" s="20">
        <f t="shared" si="52"/>
        <v>11455.696</v>
      </c>
      <c r="I142" s="20">
        <f t="shared" si="52"/>
        <v>11455.696</v>
      </c>
      <c r="J142" s="20">
        <f t="shared" si="52"/>
        <v>11455.696</v>
      </c>
      <c r="K142" s="20">
        <f t="shared" si="52"/>
        <v>11455.696</v>
      </c>
      <c r="L142" s="20">
        <f t="shared" si="52"/>
        <v>11455.696</v>
      </c>
      <c r="M142" s="10"/>
      <c r="N142" s="17"/>
      <c r="O142" s="18"/>
    </row>
    <row r="143" spans="1:15" s="2" customFormat="1" ht="27" customHeight="1" x14ac:dyDescent="0.25">
      <c r="A143" s="19"/>
      <c r="B143" s="10" t="s">
        <v>11</v>
      </c>
      <c r="C143" s="11"/>
      <c r="D143" s="20">
        <f t="shared" ref="D143:L143" si="53">SUM(D150)</f>
        <v>0</v>
      </c>
      <c r="E143" s="20">
        <f t="shared" si="53"/>
        <v>0</v>
      </c>
      <c r="F143" s="20">
        <f t="shared" si="53"/>
        <v>0</v>
      </c>
      <c r="G143" s="20">
        <f t="shared" si="53"/>
        <v>0</v>
      </c>
      <c r="H143" s="20">
        <f t="shared" si="53"/>
        <v>0</v>
      </c>
      <c r="I143" s="20">
        <f t="shared" si="53"/>
        <v>0</v>
      </c>
      <c r="J143" s="20">
        <f t="shared" si="53"/>
        <v>0</v>
      </c>
      <c r="K143" s="20">
        <f t="shared" si="53"/>
        <v>0</v>
      </c>
      <c r="L143" s="20">
        <f t="shared" si="53"/>
        <v>0</v>
      </c>
      <c r="M143" s="10"/>
      <c r="N143" s="17"/>
      <c r="O143" s="18"/>
    </row>
    <row r="144" spans="1:15" s="2" customFormat="1" ht="18.7" customHeight="1" x14ac:dyDescent="0.25">
      <c r="A144" s="19"/>
      <c r="B144" s="10" t="s">
        <v>12</v>
      </c>
      <c r="C144" s="11"/>
      <c r="D144" s="20">
        <f t="shared" ref="D144:L144" si="54">SUM(D151)</f>
        <v>672.8</v>
      </c>
      <c r="E144" s="20">
        <f t="shared" si="54"/>
        <v>191.1</v>
      </c>
      <c r="F144" s="20">
        <f t="shared" si="54"/>
        <v>239.7</v>
      </c>
      <c r="G144" s="20">
        <f t="shared" si="54"/>
        <v>242</v>
      </c>
      <c r="H144" s="20">
        <f t="shared" si="54"/>
        <v>0</v>
      </c>
      <c r="I144" s="20">
        <f t="shared" si="54"/>
        <v>0</v>
      </c>
      <c r="J144" s="20">
        <f t="shared" si="54"/>
        <v>0</v>
      </c>
      <c r="K144" s="20">
        <f t="shared" si="54"/>
        <v>0</v>
      </c>
      <c r="L144" s="20">
        <f t="shared" si="54"/>
        <v>0</v>
      </c>
      <c r="M144" s="10"/>
      <c r="N144" s="17"/>
      <c r="O144" s="18"/>
    </row>
    <row r="145" spans="1:15" s="2" customFormat="1" ht="18.7" customHeight="1" x14ac:dyDescent="0.25">
      <c r="A145" s="19"/>
      <c r="B145" s="10" t="s">
        <v>13</v>
      </c>
      <c r="C145" s="11"/>
      <c r="D145" s="20">
        <f t="shared" ref="D145:L145" si="55">SUM(D152)</f>
        <v>99404.500999999975</v>
      </c>
      <c r="E145" s="20">
        <f t="shared" si="55"/>
        <v>19214.629000000001</v>
      </c>
      <c r="F145" s="20">
        <f t="shared" si="55"/>
        <v>11455.695999999998</v>
      </c>
      <c r="G145" s="20">
        <f t="shared" si="55"/>
        <v>11455.696</v>
      </c>
      <c r="H145" s="20">
        <f t="shared" si="55"/>
        <v>11455.696</v>
      </c>
      <c r="I145" s="20">
        <f t="shared" si="55"/>
        <v>11455.696</v>
      </c>
      <c r="J145" s="20">
        <f t="shared" si="55"/>
        <v>11455.696</v>
      </c>
      <c r="K145" s="20">
        <f t="shared" si="55"/>
        <v>11455.696</v>
      </c>
      <c r="L145" s="20">
        <f t="shared" si="55"/>
        <v>11455.696</v>
      </c>
      <c r="M145" s="10"/>
      <c r="N145" s="17"/>
      <c r="O145" s="18"/>
    </row>
    <row r="146" spans="1:15" s="2" customFormat="1" ht="18.7" customHeight="1" x14ac:dyDescent="0.25">
      <c r="A146" s="19"/>
      <c r="B146" s="10" t="s">
        <v>14</v>
      </c>
      <c r="C146" s="11"/>
      <c r="D146" s="20">
        <f t="shared" ref="D146:L146" si="56">SUM(D153)</f>
        <v>0</v>
      </c>
      <c r="E146" s="20">
        <f t="shared" si="56"/>
        <v>0</v>
      </c>
      <c r="F146" s="20">
        <f t="shared" si="56"/>
        <v>0</v>
      </c>
      <c r="G146" s="20">
        <f t="shared" si="56"/>
        <v>0</v>
      </c>
      <c r="H146" s="20">
        <f t="shared" si="56"/>
        <v>0</v>
      </c>
      <c r="I146" s="20">
        <f t="shared" si="56"/>
        <v>0</v>
      </c>
      <c r="J146" s="20">
        <f t="shared" si="56"/>
        <v>0</v>
      </c>
      <c r="K146" s="20">
        <f t="shared" si="56"/>
        <v>0</v>
      </c>
      <c r="L146" s="20">
        <f t="shared" si="56"/>
        <v>0</v>
      </c>
      <c r="M146" s="10"/>
      <c r="N146" s="17"/>
      <c r="O146" s="18"/>
    </row>
    <row r="147" spans="1:15" s="2" customFormat="1" ht="18.7" customHeight="1" x14ac:dyDescent="0.2">
      <c r="A147" s="24"/>
      <c r="B147" s="43"/>
      <c r="C147" s="78" t="s">
        <v>75</v>
      </c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17"/>
      <c r="O147" s="18"/>
    </row>
    <row r="148" spans="1:15" s="2" customFormat="1" ht="27" customHeight="1" x14ac:dyDescent="0.2">
      <c r="A148" s="24"/>
      <c r="B148" s="24"/>
      <c r="C148" s="79" t="s">
        <v>76</v>
      </c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17"/>
      <c r="O148" s="18"/>
    </row>
    <row r="149" spans="1:15" s="2" customFormat="1" ht="66.099999999999994" customHeight="1" x14ac:dyDescent="0.2">
      <c r="A149" s="19" t="s">
        <v>77</v>
      </c>
      <c r="B149" s="9" t="s">
        <v>78</v>
      </c>
      <c r="C149" s="10" t="s">
        <v>79</v>
      </c>
      <c r="D149" s="26">
        <f t="shared" ref="D149:L149" si="57">SUM(D150:D153)</f>
        <v>100077.30099999998</v>
      </c>
      <c r="E149" s="26">
        <f t="shared" si="57"/>
        <v>19405.728999999999</v>
      </c>
      <c r="F149" s="26">
        <f t="shared" si="57"/>
        <v>11695.395999999999</v>
      </c>
      <c r="G149" s="26">
        <f t="shared" si="57"/>
        <v>11697.696</v>
      </c>
      <c r="H149" s="26">
        <f t="shared" si="57"/>
        <v>11455.696</v>
      </c>
      <c r="I149" s="26">
        <f t="shared" si="57"/>
        <v>11455.696</v>
      </c>
      <c r="J149" s="26">
        <f t="shared" si="57"/>
        <v>11455.696</v>
      </c>
      <c r="K149" s="26">
        <f t="shared" si="57"/>
        <v>11455.696</v>
      </c>
      <c r="L149" s="26">
        <f t="shared" si="57"/>
        <v>11455.696</v>
      </c>
      <c r="M149" s="9" t="s">
        <v>80</v>
      </c>
      <c r="N149" s="17"/>
      <c r="O149" s="18"/>
    </row>
    <row r="150" spans="1:15" s="2" customFormat="1" ht="18" customHeight="1" x14ac:dyDescent="0.25">
      <c r="A150" s="19"/>
      <c r="B150" s="10" t="s">
        <v>11</v>
      </c>
      <c r="C150" s="11"/>
      <c r="D150" s="20">
        <f>SUM(E150:L150)</f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10"/>
      <c r="N150" s="17"/>
      <c r="O150" s="18"/>
    </row>
    <row r="151" spans="1:15" s="2" customFormat="1" ht="18.7" customHeight="1" x14ac:dyDescent="0.25">
      <c r="A151" s="19"/>
      <c r="B151" s="10" t="s">
        <v>12</v>
      </c>
      <c r="C151" s="11"/>
      <c r="D151" s="20">
        <f>SUM(E151:L151)</f>
        <v>672.8</v>
      </c>
      <c r="E151" s="20">
        <v>191.1</v>
      </c>
      <c r="F151" s="20">
        <v>239.7</v>
      </c>
      <c r="G151" s="20">
        <v>242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10"/>
      <c r="N151" s="17"/>
      <c r="O151" s="18"/>
    </row>
    <row r="152" spans="1:15" s="2" customFormat="1" ht="18.7" customHeight="1" x14ac:dyDescent="0.25">
      <c r="A152" s="19"/>
      <c r="B152" s="10" t="s">
        <v>13</v>
      </c>
      <c r="C152" s="11"/>
      <c r="D152" s="20">
        <f>SUM(E152:L152)</f>
        <v>99404.500999999975</v>
      </c>
      <c r="E152" s="53">
        <f>10014.696+35+1406+7868.933+17.628-127.628</f>
        <v>19214.629000000001</v>
      </c>
      <c r="F152" s="20">
        <f>22992.296-11536.6</f>
        <v>11455.695999999998</v>
      </c>
      <c r="G152" s="20">
        <v>11455.696</v>
      </c>
      <c r="H152" s="20">
        <v>11455.696</v>
      </c>
      <c r="I152" s="20">
        <v>11455.696</v>
      </c>
      <c r="J152" s="20">
        <v>11455.696</v>
      </c>
      <c r="K152" s="20">
        <v>11455.696</v>
      </c>
      <c r="L152" s="20">
        <v>11455.696</v>
      </c>
      <c r="M152" s="44"/>
      <c r="N152" s="17"/>
      <c r="O152" s="18"/>
    </row>
    <row r="153" spans="1:15" s="2" customFormat="1" ht="18.7" customHeight="1" x14ac:dyDescent="0.25">
      <c r="A153" s="19"/>
      <c r="B153" s="10" t="s">
        <v>14</v>
      </c>
      <c r="C153" s="11"/>
      <c r="D153" s="20">
        <f>SUM(E153:L153)</f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10"/>
      <c r="N153" s="17"/>
      <c r="O153" s="18"/>
    </row>
    <row r="154" spans="1:15" s="2" customFormat="1" ht="84.75" customHeight="1" x14ac:dyDescent="0.2">
      <c r="A154" s="12" t="s">
        <v>81</v>
      </c>
      <c r="B154" s="13" t="s">
        <v>82</v>
      </c>
      <c r="C154" s="42"/>
      <c r="D154" s="15">
        <f>SUM(E154:L154)</f>
        <v>81052.886000000028</v>
      </c>
      <c r="E154" s="15">
        <f t="shared" ref="E154:L158" si="58">SUM(E159+E164+E169)</f>
        <v>37588.326999999997</v>
      </c>
      <c r="F154" s="15">
        <f t="shared" si="58"/>
        <v>26094.936999999998</v>
      </c>
      <c r="G154" s="15">
        <f t="shared" si="58"/>
        <v>2894.9369999999999</v>
      </c>
      <c r="H154" s="15">
        <f t="shared" si="58"/>
        <v>2894.9369999999999</v>
      </c>
      <c r="I154" s="15">
        <f t="shared" si="58"/>
        <v>2894.9369999999999</v>
      </c>
      <c r="J154" s="15">
        <f t="shared" si="58"/>
        <v>2894.9369999999999</v>
      </c>
      <c r="K154" s="15">
        <f t="shared" si="58"/>
        <v>2894.9369999999999</v>
      </c>
      <c r="L154" s="15">
        <f t="shared" si="58"/>
        <v>2894.9369999999999</v>
      </c>
      <c r="M154" s="16"/>
      <c r="N154" s="17"/>
      <c r="O154" s="18"/>
    </row>
    <row r="155" spans="1:15" s="2" customFormat="1" ht="18.7" customHeight="1" x14ac:dyDescent="0.25">
      <c r="A155" s="19"/>
      <c r="B155" s="10" t="s">
        <v>11</v>
      </c>
      <c r="C155" s="11"/>
      <c r="D155" s="20">
        <f>SUM(D160+D165+D170)</f>
        <v>0</v>
      </c>
      <c r="E155" s="20">
        <f t="shared" si="58"/>
        <v>0</v>
      </c>
      <c r="F155" s="20">
        <f t="shared" si="58"/>
        <v>0</v>
      </c>
      <c r="G155" s="20">
        <f t="shared" si="58"/>
        <v>0</v>
      </c>
      <c r="H155" s="20">
        <f t="shared" si="58"/>
        <v>0</v>
      </c>
      <c r="I155" s="20">
        <f t="shared" si="58"/>
        <v>0</v>
      </c>
      <c r="J155" s="20">
        <f t="shared" si="58"/>
        <v>0</v>
      </c>
      <c r="K155" s="20">
        <f t="shared" si="58"/>
        <v>0</v>
      </c>
      <c r="L155" s="20">
        <f t="shared" si="58"/>
        <v>0</v>
      </c>
      <c r="M155" s="10"/>
      <c r="N155" s="17"/>
      <c r="O155" s="18"/>
    </row>
    <row r="156" spans="1:15" s="2" customFormat="1" ht="18" customHeight="1" x14ac:dyDescent="0.25">
      <c r="A156" s="19"/>
      <c r="B156" s="10" t="s">
        <v>12</v>
      </c>
      <c r="C156" s="11"/>
      <c r="D156" s="20">
        <f>SUM(D161+D166+D171)</f>
        <v>0</v>
      </c>
      <c r="E156" s="20">
        <f t="shared" si="58"/>
        <v>0</v>
      </c>
      <c r="F156" s="20">
        <f t="shared" si="58"/>
        <v>0</v>
      </c>
      <c r="G156" s="20">
        <f t="shared" si="58"/>
        <v>0</v>
      </c>
      <c r="H156" s="20">
        <f t="shared" si="58"/>
        <v>0</v>
      </c>
      <c r="I156" s="20">
        <f t="shared" si="58"/>
        <v>0</v>
      </c>
      <c r="J156" s="20">
        <f t="shared" si="58"/>
        <v>0</v>
      </c>
      <c r="K156" s="20">
        <f t="shared" si="58"/>
        <v>0</v>
      </c>
      <c r="L156" s="20">
        <f t="shared" si="58"/>
        <v>0</v>
      </c>
      <c r="M156" s="10"/>
      <c r="N156" s="17"/>
      <c r="O156" s="18"/>
    </row>
    <row r="157" spans="1:15" s="2" customFormat="1" ht="18.7" customHeight="1" x14ac:dyDescent="0.25">
      <c r="A157" s="19"/>
      <c r="B157" s="10" t="s">
        <v>13</v>
      </c>
      <c r="C157" s="11"/>
      <c r="D157" s="20">
        <f>SUM(E157:L157)</f>
        <v>81052.886000000028</v>
      </c>
      <c r="E157" s="20">
        <f t="shared" si="58"/>
        <v>37588.326999999997</v>
      </c>
      <c r="F157" s="20">
        <f t="shared" si="58"/>
        <v>26094.936999999998</v>
      </c>
      <c r="G157" s="20">
        <f t="shared" si="58"/>
        <v>2894.9369999999999</v>
      </c>
      <c r="H157" s="20">
        <f t="shared" si="58"/>
        <v>2894.9369999999999</v>
      </c>
      <c r="I157" s="20">
        <f t="shared" si="58"/>
        <v>2894.9369999999999</v>
      </c>
      <c r="J157" s="20">
        <f t="shared" si="58"/>
        <v>2894.9369999999999</v>
      </c>
      <c r="K157" s="20">
        <f t="shared" si="58"/>
        <v>2894.9369999999999</v>
      </c>
      <c r="L157" s="20">
        <f t="shared" si="58"/>
        <v>2894.9369999999999</v>
      </c>
      <c r="M157" s="10"/>
      <c r="N157" s="17"/>
      <c r="O157" s="18"/>
    </row>
    <row r="158" spans="1:15" s="2" customFormat="1" ht="22.6" customHeight="1" x14ac:dyDescent="0.25">
      <c r="A158" s="19"/>
      <c r="B158" s="10" t="s">
        <v>14</v>
      </c>
      <c r="C158" s="11"/>
      <c r="D158" s="20">
        <f>SUM(D163+D168+D173)</f>
        <v>0</v>
      </c>
      <c r="E158" s="20">
        <f t="shared" si="58"/>
        <v>0</v>
      </c>
      <c r="F158" s="20">
        <f t="shared" si="58"/>
        <v>0</v>
      </c>
      <c r="G158" s="20">
        <f t="shared" si="58"/>
        <v>0</v>
      </c>
      <c r="H158" s="20">
        <f t="shared" si="58"/>
        <v>0</v>
      </c>
      <c r="I158" s="20">
        <f t="shared" si="58"/>
        <v>0</v>
      </c>
      <c r="J158" s="20">
        <f t="shared" si="58"/>
        <v>0</v>
      </c>
      <c r="K158" s="20">
        <f t="shared" si="58"/>
        <v>0</v>
      </c>
      <c r="L158" s="20">
        <f t="shared" si="58"/>
        <v>0</v>
      </c>
      <c r="M158" s="10"/>
      <c r="N158" s="17"/>
      <c r="O158" s="18"/>
    </row>
    <row r="159" spans="1:15" s="2" customFormat="1" ht="48.75" customHeight="1" x14ac:dyDescent="0.25">
      <c r="A159" s="19" t="s">
        <v>83</v>
      </c>
      <c r="B159" s="9" t="s">
        <v>25</v>
      </c>
      <c r="C159" s="11"/>
      <c r="D159" s="20">
        <f t="shared" ref="D159:L159" si="59">SUM(D160+D161+D162+D163)</f>
        <v>0</v>
      </c>
      <c r="E159" s="20">
        <f t="shared" si="59"/>
        <v>0</v>
      </c>
      <c r="F159" s="20">
        <f t="shared" si="59"/>
        <v>0</v>
      </c>
      <c r="G159" s="20">
        <f t="shared" si="59"/>
        <v>0</v>
      </c>
      <c r="H159" s="20">
        <f t="shared" si="59"/>
        <v>0</v>
      </c>
      <c r="I159" s="20">
        <f t="shared" si="59"/>
        <v>0</v>
      </c>
      <c r="J159" s="20">
        <f t="shared" si="59"/>
        <v>0</v>
      </c>
      <c r="K159" s="20">
        <f t="shared" si="59"/>
        <v>0</v>
      </c>
      <c r="L159" s="20">
        <f t="shared" si="59"/>
        <v>0</v>
      </c>
      <c r="M159" s="10"/>
      <c r="N159" s="17"/>
      <c r="O159" s="18"/>
    </row>
    <row r="160" spans="1:15" s="2" customFormat="1" ht="18.7" customHeight="1" x14ac:dyDescent="0.25">
      <c r="A160" s="19"/>
      <c r="B160" s="10" t="s">
        <v>11</v>
      </c>
      <c r="C160" s="11"/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10"/>
      <c r="N160" s="17"/>
      <c r="O160" s="18"/>
    </row>
    <row r="161" spans="1:15" s="2" customFormat="1" ht="20.25" customHeight="1" x14ac:dyDescent="0.25">
      <c r="A161" s="19"/>
      <c r="B161" s="10" t="s">
        <v>12</v>
      </c>
      <c r="C161" s="11"/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10"/>
      <c r="N161" s="17"/>
      <c r="O161" s="18"/>
    </row>
    <row r="162" spans="1:15" s="2" customFormat="1" ht="18.7" customHeight="1" x14ac:dyDescent="0.25">
      <c r="A162" s="19"/>
      <c r="B162" s="10" t="s">
        <v>13</v>
      </c>
      <c r="C162" s="11"/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10"/>
      <c r="N162" s="17"/>
      <c r="O162" s="18"/>
    </row>
    <row r="163" spans="1:15" s="2" customFormat="1" ht="24.8" customHeight="1" x14ac:dyDescent="0.25">
      <c r="A163" s="19"/>
      <c r="B163" s="10" t="s">
        <v>14</v>
      </c>
      <c r="C163" s="11"/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10"/>
      <c r="N163" s="17"/>
      <c r="O163" s="18"/>
    </row>
    <row r="164" spans="1:15" s="2" customFormat="1" ht="65.25" customHeight="1" x14ac:dyDescent="0.25">
      <c r="A164" s="19" t="s">
        <v>84</v>
      </c>
      <c r="B164" s="9" t="s">
        <v>27</v>
      </c>
      <c r="C164" s="11"/>
      <c r="D164" s="20">
        <f t="shared" ref="D164:L164" si="60">SUM(D165+D166+D167+D168)</f>
        <v>0</v>
      </c>
      <c r="E164" s="20">
        <f t="shared" si="60"/>
        <v>0</v>
      </c>
      <c r="F164" s="20">
        <f t="shared" si="60"/>
        <v>0</v>
      </c>
      <c r="G164" s="20">
        <f t="shared" si="60"/>
        <v>0</v>
      </c>
      <c r="H164" s="20">
        <f t="shared" si="60"/>
        <v>0</v>
      </c>
      <c r="I164" s="20">
        <f t="shared" si="60"/>
        <v>0</v>
      </c>
      <c r="J164" s="20">
        <f t="shared" si="60"/>
        <v>0</v>
      </c>
      <c r="K164" s="20">
        <f t="shared" si="60"/>
        <v>0</v>
      </c>
      <c r="L164" s="20">
        <f t="shared" si="60"/>
        <v>0</v>
      </c>
      <c r="M164" s="10"/>
      <c r="N164" s="17"/>
      <c r="O164" s="18"/>
    </row>
    <row r="165" spans="1:15" s="2" customFormat="1" ht="17.350000000000001" customHeight="1" x14ac:dyDescent="0.25">
      <c r="A165" s="19"/>
      <c r="B165" s="10" t="s">
        <v>11</v>
      </c>
      <c r="C165" s="11"/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10"/>
      <c r="N165" s="17"/>
      <c r="O165" s="18"/>
    </row>
    <row r="166" spans="1:15" s="2" customFormat="1" ht="18.7" customHeight="1" x14ac:dyDescent="0.25">
      <c r="A166" s="19"/>
      <c r="B166" s="10" t="s">
        <v>12</v>
      </c>
      <c r="C166" s="11"/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10"/>
      <c r="N166" s="17"/>
      <c r="O166" s="18"/>
    </row>
    <row r="167" spans="1:15" s="2" customFormat="1" ht="18.7" customHeight="1" x14ac:dyDescent="0.25">
      <c r="A167" s="19"/>
      <c r="B167" s="10" t="s">
        <v>13</v>
      </c>
      <c r="C167" s="11"/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10"/>
      <c r="N167" s="17"/>
      <c r="O167" s="18"/>
    </row>
    <row r="168" spans="1:15" s="2" customFormat="1" ht="18.7" customHeight="1" x14ac:dyDescent="0.25">
      <c r="A168" s="19"/>
      <c r="B168" s="10" t="s">
        <v>14</v>
      </c>
      <c r="C168" s="11"/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10"/>
      <c r="N168" s="17"/>
      <c r="O168" s="18"/>
    </row>
    <row r="169" spans="1:15" s="2" customFormat="1" ht="32.950000000000003" customHeight="1" x14ac:dyDescent="0.25">
      <c r="A169" s="19" t="s">
        <v>85</v>
      </c>
      <c r="B169" s="9" t="s">
        <v>86</v>
      </c>
      <c r="C169" s="11"/>
      <c r="D169" s="20">
        <f>SUM(D170:D173)</f>
        <v>81052.885999999999</v>
      </c>
      <c r="E169" s="20">
        <f t="shared" ref="E169:L169" si="61">SUM(E170+E171+E172+E173)</f>
        <v>37588.326999999997</v>
      </c>
      <c r="F169" s="20">
        <f t="shared" si="61"/>
        <v>26094.936999999998</v>
      </c>
      <c r="G169" s="20">
        <f t="shared" si="61"/>
        <v>2894.9369999999999</v>
      </c>
      <c r="H169" s="20">
        <f t="shared" si="61"/>
        <v>2894.9369999999999</v>
      </c>
      <c r="I169" s="20">
        <f t="shared" si="61"/>
        <v>2894.9369999999999</v>
      </c>
      <c r="J169" s="20">
        <f t="shared" si="61"/>
        <v>2894.9369999999999</v>
      </c>
      <c r="K169" s="20">
        <f t="shared" si="61"/>
        <v>2894.9369999999999</v>
      </c>
      <c r="L169" s="20">
        <f t="shared" si="61"/>
        <v>2894.9369999999999</v>
      </c>
      <c r="M169" s="10"/>
      <c r="N169" s="17"/>
      <c r="O169" s="18"/>
    </row>
    <row r="170" spans="1:15" s="2" customFormat="1" ht="20.25" customHeight="1" x14ac:dyDescent="0.25">
      <c r="A170" s="19"/>
      <c r="B170" s="10" t="s">
        <v>11</v>
      </c>
      <c r="C170" s="11"/>
      <c r="D170" s="20">
        <f>SUM(D177+D182+D187)</f>
        <v>0</v>
      </c>
      <c r="E170" s="20">
        <f t="shared" ref="E170:L170" si="62">SUM(E177++E182+E187)</f>
        <v>0</v>
      </c>
      <c r="F170" s="20">
        <f t="shared" si="62"/>
        <v>0</v>
      </c>
      <c r="G170" s="20">
        <f t="shared" si="62"/>
        <v>0</v>
      </c>
      <c r="H170" s="20">
        <f t="shared" si="62"/>
        <v>0</v>
      </c>
      <c r="I170" s="20">
        <f t="shared" si="62"/>
        <v>0</v>
      </c>
      <c r="J170" s="20">
        <f t="shared" si="62"/>
        <v>0</v>
      </c>
      <c r="K170" s="20">
        <f t="shared" si="62"/>
        <v>0</v>
      </c>
      <c r="L170" s="20">
        <f t="shared" si="62"/>
        <v>0</v>
      </c>
      <c r="M170" s="10"/>
      <c r="N170" s="17"/>
    </row>
    <row r="171" spans="1:15" s="2" customFormat="1" ht="20.25" customHeight="1" x14ac:dyDescent="0.25">
      <c r="A171" s="19"/>
      <c r="B171" s="10" t="s">
        <v>12</v>
      </c>
      <c r="C171" s="11"/>
      <c r="D171" s="20">
        <f>SUM(D178+D183+D188)</f>
        <v>0</v>
      </c>
      <c r="E171" s="20">
        <f>SUM(E178+E183+E188)</f>
        <v>0</v>
      </c>
      <c r="F171" s="20">
        <f t="shared" ref="F171:L171" si="63">SUM(F178++F183+F188)</f>
        <v>0</v>
      </c>
      <c r="G171" s="20">
        <f t="shared" si="63"/>
        <v>0</v>
      </c>
      <c r="H171" s="20">
        <f t="shared" si="63"/>
        <v>0</v>
      </c>
      <c r="I171" s="20">
        <f t="shared" si="63"/>
        <v>0</v>
      </c>
      <c r="J171" s="20">
        <f t="shared" si="63"/>
        <v>0</v>
      </c>
      <c r="K171" s="20">
        <f t="shared" si="63"/>
        <v>0</v>
      </c>
      <c r="L171" s="20">
        <f t="shared" si="63"/>
        <v>0</v>
      </c>
      <c r="M171" s="10"/>
      <c r="N171" s="17"/>
    </row>
    <row r="172" spans="1:15" s="2" customFormat="1" ht="20.25" customHeight="1" x14ac:dyDescent="0.25">
      <c r="A172" s="19"/>
      <c r="B172" s="10" t="s">
        <v>13</v>
      </c>
      <c r="C172" s="11"/>
      <c r="D172" s="20">
        <f>SUM(D179+D184+D189)</f>
        <v>81052.885999999999</v>
      </c>
      <c r="E172" s="20">
        <f>SUM(E179+E184+E189)</f>
        <v>37588.326999999997</v>
      </c>
      <c r="F172" s="20">
        <f>SUM(F179+F184+F189)</f>
        <v>26094.936999999998</v>
      </c>
      <c r="G172" s="20">
        <f>G179+G184+G189</f>
        <v>2894.9369999999999</v>
      </c>
      <c r="H172" s="20">
        <f>SUM(H179+H184+H189)</f>
        <v>2894.9369999999999</v>
      </c>
      <c r="I172" s="20">
        <f>SUM(I179+I184+I189)</f>
        <v>2894.9369999999999</v>
      </c>
      <c r="J172" s="20">
        <f>SUM(J179+J184+J189)</f>
        <v>2894.9369999999999</v>
      </c>
      <c r="K172" s="20">
        <f>SUM(K179+K184+K189)</f>
        <v>2894.9369999999999</v>
      </c>
      <c r="L172" s="20">
        <f>SUM(L179+L184+L189)</f>
        <v>2894.9369999999999</v>
      </c>
      <c r="M172" s="44"/>
      <c r="N172" s="17"/>
    </row>
    <row r="173" spans="1:15" s="2" customFormat="1" ht="14.95" customHeight="1" x14ac:dyDescent="0.25">
      <c r="A173" s="19"/>
      <c r="B173" s="10" t="s">
        <v>14</v>
      </c>
      <c r="C173" s="11"/>
      <c r="D173" s="20">
        <f t="shared" ref="D173:L173" si="64">SUM(D180++D185+D190)</f>
        <v>0</v>
      </c>
      <c r="E173" s="20">
        <f t="shared" si="64"/>
        <v>0</v>
      </c>
      <c r="F173" s="20">
        <f t="shared" si="64"/>
        <v>0</v>
      </c>
      <c r="G173" s="20">
        <f t="shared" si="64"/>
        <v>0</v>
      </c>
      <c r="H173" s="20">
        <f t="shared" si="64"/>
        <v>0</v>
      </c>
      <c r="I173" s="20">
        <f t="shared" si="64"/>
        <v>0</v>
      </c>
      <c r="J173" s="20">
        <f t="shared" si="64"/>
        <v>0</v>
      </c>
      <c r="K173" s="20">
        <f t="shared" si="64"/>
        <v>0</v>
      </c>
      <c r="L173" s="20">
        <f t="shared" si="64"/>
        <v>0</v>
      </c>
      <c r="M173" s="10"/>
      <c r="N173" s="17"/>
    </row>
    <row r="174" spans="1:15" s="2" customFormat="1" ht="15.8" customHeight="1" x14ac:dyDescent="0.2">
      <c r="A174" s="24"/>
      <c r="B174" s="24"/>
      <c r="C174" s="78" t="s">
        <v>87</v>
      </c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17"/>
    </row>
    <row r="175" spans="1:15" s="2" customFormat="1" ht="15.8" customHeight="1" x14ac:dyDescent="0.2">
      <c r="A175" s="24"/>
      <c r="B175" s="24"/>
      <c r="C175" s="78" t="s">
        <v>88</v>
      </c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17"/>
    </row>
    <row r="176" spans="1:15" s="2" customFormat="1" ht="47.25" customHeight="1" x14ac:dyDescent="0.25">
      <c r="A176" s="19" t="s">
        <v>89</v>
      </c>
      <c r="B176" s="45" t="s">
        <v>90</v>
      </c>
      <c r="C176" s="10" t="s">
        <v>49</v>
      </c>
      <c r="D176" s="26">
        <f t="shared" ref="D176:L176" si="65">SUM(D177:D180)</f>
        <v>1712</v>
      </c>
      <c r="E176" s="26">
        <f t="shared" si="65"/>
        <v>1712</v>
      </c>
      <c r="F176" s="26">
        <f t="shared" si="65"/>
        <v>0</v>
      </c>
      <c r="G176" s="26">
        <f t="shared" si="65"/>
        <v>0</v>
      </c>
      <c r="H176" s="26">
        <f t="shared" si="65"/>
        <v>0</v>
      </c>
      <c r="I176" s="26">
        <f t="shared" si="65"/>
        <v>0</v>
      </c>
      <c r="J176" s="26">
        <f t="shared" si="65"/>
        <v>0</v>
      </c>
      <c r="K176" s="26">
        <f t="shared" si="65"/>
        <v>0</v>
      </c>
      <c r="L176" s="26">
        <f t="shared" si="65"/>
        <v>0</v>
      </c>
      <c r="M176" s="46"/>
      <c r="N176" s="17"/>
    </row>
    <row r="177" spans="1:14" s="2" customFormat="1" ht="15.65" x14ac:dyDescent="0.2">
      <c r="A177" s="19"/>
      <c r="B177" s="10" t="s">
        <v>11</v>
      </c>
      <c r="C177" s="10"/>
      <c r="D177" s="20">
        <f>SUM(E177:L177)</f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44"/>
      <c r="N177" s="17"/>
    </row>
    <row r="178" spans="1:14" s="2" customFormat="1" ht="15.65" x14ac:dyDescent="0.2">
      <c r="A178" s="19"/>
      <c r="B178" s="10" t="s">
        <v>12</v>
      </c>
      <c r="C178" s="10"/>
      <c r="D178" s="20">
        <f>SUM(E178:L178)</f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44"/>
      <c r="N178" s="17"/>
    </row>
    <row r="179" spans="1:14" s="2" customFormat="1" ht="15.65" x14ac:dyDescent="0.2">
      <c r="A179" s="19"/>
      <c r="B179" s="10" t="s">
        <v>13</v>
      </c>
      <c r="C179" s="10"/>
      <c r="D179" s="20">
        <f>SUM(E179:L179)</f>
        <v>1712</v>
      </c>
      <c r="E179" s="20">
        <v>1712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44"/>
      <c r="N179" s="17"/>
    </row>
    <row r="180" spans="1:14" s="2" customFormat="1" ht="15.65" x14ac:dyDescent="0.2">
      <c r="A180" s="19"/>
      <c r="B180" s="10" t="s">
        <v>14</v>
      </c>
      <c r="C180" s="10"/>
      <c r="D180" s="20">
        <f>SUM(E180:L180)</f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44"/>
      <c r="N180" s="17"/>
    </row>
    <row r="181" spans="1:14" s="2" customFormat="1" ht="62.35" customHeight="1" x14ac:dyDescent="0.2">
      <c r="A181" s="19" t="s">
        <v>91</v>
      </c>
      <c r="B181" s="25" t="s">
        <v>92</v>
      </c>
      <c r="C181" s="10" t="s">
        <v>79</v>
      </c>
      <c r="D181" s="26">
        <f t="shared" ref="D181:L181" si="66">SUM(D182:D185)</f>
        <v>34605.885999999991</v>
      </c>
      <c r="E181" s="26">
        <f t="shared" si="66"/>
        <v>9341.3269999999993</v>
      </c>
      <c r="F181" s="26">
        <f t="shared" si="66"/>
        <v>7894.9369999999999</v>
      </c>
      <c r="G181" s="26">
        <f t="shared" si="66"/>
        <v>2894.9369999999999</v>
      </c>
      <c r="H181" s="26">
        <f t="shared" si="66"/>
        <v>2894.9369999999999</v>
      </c>
      <c r="I181" s="26">
        <f t="shared" si="66"/>
        <v>2894.9369999999999</v>
      </c>
      <c r="J181" s="26">
        <f t="shared" si="66"/>
        <v>2894.9369999999999</v>
      </c>
      <c r="K181" s="26">
        <f t="shared" si="66"/>
        <v>2894.9369999999999</v>
      </c>
      <c r="L181" s="26">
        <f t="shared" si="66"/>
        <v>2894.9369999999999</v>
      </c>
      <c r="M181" s="9" t="s">
        <v>93</v>
      </c>
      <c r="N181" s="17"/>
    </row>
    <row r="182" spans="1:14" s="2" customFormat="1" ht="15.65" x14ac:dyDescent="0.25">
      <c r="A182" s="24"/>
      <c r="B182" s="28" t="s">
        <v>11</v>
      </c>
      <c r="C182" s="11"/>
      <c r="D182" s="20">
        <f>SUM(E182:L182)</f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10"/>
      <c r="N182" s="17"/>
    </row>
    <row r="183" spans="1:14" s="2" customFormat="1" ht="15.65" x14ac:dyDescent="0.25">
      <c r="A183" s="24"/>
      <c r="B183" s="28" t="s">
        <v>12</v>
      </c>
      <c r="C183" s="11"/>
      <c r="D183" s="20">
        <f>SUM(E183:L183)</f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10"/>
      <c r="N183" s="17"/>
    </row>
    <row r="184" spans="1:14" s="2" customFormat="1" ht="15.65" x14ac:dyDescent="0.25">
      <c r="A184" s="24"/>
      <c r="B184" s="28" t="s">
        <v>13</v>
      </c>
      <c r="C184" s="11"/>
      <c r="D184" s="20">
        <f>SUM(E184:L184)</f>
        <v>34605.885999999991</v>
      </c>
      <c r="E184" s="53">
        <f>7894.937+1516.39-70</f>
        <v>9341.3269999999993</v>
      </c>
      <c r="F184" s="20">
        <v>7894.9369999999999</v>
      </c>
      <c r="G184" s="20">
        <v>2894.9369999999999</v>
      </c>
      <c r="H184" s="20">
        <v>2894.9369999999999</v>
      </c>
      <c r="I184" s="20">
        <v>2894.9369999999999</v>
      </c>
      <c r="J184" s="20">
        <v>2894.9369999999999</v>
      </c>
      <c r="K184" s="20">
        <v>2894.9369999999999</v>
      </c>
      <c r="L184" s="20">
        <v>2894.9369999999999</v>
      </c>
      <c r="M184" s="44"/>
      <c r="N184" s="17"/>
    </row>
    <row r="185" spans="1:14" s="2" customFormat="1" ht="17.350000000000001" customHeight="1" x14ac:dyDescent="0.25">
      <c r="A185" s="24"/>
      <c r="B185" s="28" t="s">
        <v>14</v>
      </c>
      <c r="C185" s="11"/>
      <c r="D185" s="20">
        <f>SUM(E185:L185)</f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10"/>
      <c r="N185" s="17"/>
    </row>
    <row r="186" spans="1:14" s="2" customFormat="1" ht="50.95" customHeight="1" x14ac:dyDescent="0.2">
      <c r="A186" s="32" t="s">
        <v>94</v>
      </c>
      <c r="B186" s="9" t="s">
        <v>106</v>
      </c>
      <c r="C186" s="10" t="s">
        <v>49</v>
      </c>
      <c r="D186" s="47">
        <f t="shared" ref="D186:L186" si="67">SUM(D187:D190)</f>
        <v>44735</v>
      </c>
      <c r="E186" s="47">
        <f t="shared" si="67"/>
        <v>26535</v>
      </c>
      <c r="F186" s="47">
        <f t="shared" si="67"/>
        <v>18200</v>
      </c>
      <c r="G186" s="47">
        <f t="shared" si="67"/>
        <v>0</v>
      </c>
      <c r="H186" s="47">
        <f t="shared" si="67"/>
        <v>0</v>
      </c>
      <c r="I186" s="47">
        <f t="shared" si="67"/>
        <v>0</v>
      </c>
      <c r="J186" s="47">
        <f t="shared" si="67"/>
        <v>0</v>
      </c>
      <c r="K186" s="47">
        <f t="shared" si="67"/>
        <v>0</v>
      </c>
      <c r="L186" s="47">
        <f t="shared" si="67"/>
        <v>0</v>
      </c>
      <c r="M186" s="32" t="s">
        <v>95</v>
      </c>
      <c r="N186" s="17"/>
    </row>
    <row r="187" spans="1:14" s="2" customFormat="1" ht="15.65" x14ac:dyDescent="0.25">
      <c r="A187" s="11"/>
      <c r="B187" s="28" t="s">
        <v>11</v>
      </c>
      <c r="C187" s="11"/>
      <c r="D187" s="48">
        <f>SUM(E187:L187)</f>
        <v>0</v>
      </c>
      <c r="E187" s="48">
        <v>0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11"/>
      <c r="N187" s="17"/>
    </row>
    <row r="188" spans="1:14" s="2" customFormat="1" ht="15.65" x14ac:dyDescent="0.25">
      <c r="A188" s="11"/>
      <c r="B188" s="28" t="s">
        <v>12</v>
      </c>
      <c r="C188" s="11"/>
      <c r="D188" s="48">
        <f>SUM(E188:L188)</f>
        <v>0</v>
      </c>
      <c r="E188" s="48">
        <v>0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11"/>
      <c r="N188" s="17"/>
    </row>
    <row r="189" spans="1:14" s="2" customFormat="1" ht="15.65" x14ac:dyDescent="0.25">
      <c r="A189" s="11"/>
      <c r="B189" s="28" t="s">
        <v>13</v>
      </c>
      <c r="C189" s="11"/>
      <c r="D189" s="48">
        <f>SUM(E189:L189)</f>
        <v>44735</v>
      </c>
      <c r="E189" s="54">
        <f>29136.8-2601.8</f>
        <v>26535</v>
      </c>
      <c r="F189" s="48">
        <v>18200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9"/>
      <c r="N189" s="17"/>
    </row>
    <row r="190" spans="1:14" s="2" customFormat="1" ht="14.3" customHeight="1" x14ac:dyDescent="0.25">
      <c r="A190" s="11"/>
      <c r="B190" s="28" t="s">
        <v>14</v>
      </c>
      <c r="C190" s="11"/>
      <c r="D190" s="48">
        <f>SUM(E190:L190)</f>
        <v>0</v>
      </c>
      <c r="E190" s="48">
        <v>0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11"/>
      <c r="N190" s="17"/>
    </row>
    <row r="191" spans="1:14" s="2" customFormat="1" ht="119.4" customHeight="1" x14ac:dyDescent="0.2">
      <c r="A191" s="12" t="s">
        <v>96</v>
      </c>
      <c r="B191" s="13" t="s">
        <v>97</v>
      </c>
      <c r="C191" s="42"/>
      <c r="D191" s="15">
        <f>SUM(D192:D195)</f>
        <v>16088.54746</v>
      </c>
      <c r="E191" s="15">
        <f t="shared" ref="E191:L193" si="68">SUM(E196+E213+E218)</f>
        <v>5</v>
      </c>
      <c r="F191" s="15">
        <f t="shared" si="68"/>
        <v>8291.347459999999</v>
      </c>
      <c r="G191" s="15">
        <f t="shared" si="68"/>
        <v>7792.2</v>
      </c>
      <c r="H191" s="15">
        <f t="shared" si="68"/>
        <v>0</v>
      </c>
      <c r="I191" s="15">
        <f t="shared" si="68"/>
        <v>0</v>
      </c>
      <c r="J191" s="15">
        <f t="shared" si="68"/>
        <v>0</v>
      </c>
      <c r="K191" s="15">
        <f t="shared" si="68"/>
        <v>0</v>
      </c>
      <c r="L191" s="15">
        <f t="shared" si="68"/>
        <v>0</v>
      </c>
      <c r="M191" s="16"/>
      <c r="N191" s="50"/>
    </row>
    <row r="192" spans="1:14" s="2" customFormat="1" ht="21.1" customHeight="1" x14ac:dyDescent="0.25">
      <c r="A192" s="19"/>
      <c r="B192" s="10" t="s">
        <v>11</v>
      </c>
      <c r="C192" s="11"/>
      <c r="D192" s="20">
        <f>SUM(D197+D214+D219)</f>
        <v>0</v>
      </c>
      <c r="E192" s="20">
        <f t="shared" si="68"/>
        <v>0</v>
      </c>
      <c r="F192" s="20">
        <f t="shared" si="68"/>
        <v>0</v>
      </c>
      <c r="G192" s="20">
        <f t="shared" si="68"/>
        <v>0</v>
      </c>
      <c r="H192" s="20">
        <f t="shared" si="68"/>
        <v>0</v>
      </c>
      <c r="I192" s="20">
        <f t="shared" si="68"/>
        <v>0</v>
      </c>
      <c r="J192" s="20">
        <f t="shared" si="68"/>
        <v>0</v>
      </c>
      <c r="K192" s="20">
        <f t="shared" si="68"/>
        <v>0</v>
      </c>
      <c r="L192" s="20">
        <f t="shared" si="68"/>
        <v>0</v>
      </c>
      <c r="M192" s="10"/>
      <c r="N192" s="50"/>
    </row>
    <row r="193" spans="1:14" s="2" customFormat="1" ht="17.350000000000001" customHeight="1" x14ac:dyDescent="0.25">
      <c r="A193" s="19"/>
      <c r="B193" s="10" t="s">
        <v>12</v>
      </c>
      <c r="C193" s="11"/>
      <c r="D193" s="20">
        <f>SUM(D198+D215+D220)</f>
        <v>14805.4</v>
      </c>
      <c r="E193" s="20">
        <f t="shared" si="68"/>
        <v>0</v>
      </c>
      <c r="F193" s="20">
        <f t="shared" si="68"/>
        <v>7402.7</v>
      </c>
      <c r="G193" s="20">
        <f t="shared" si="68"/>
        <v>7402.7</v>
      </c>
      <c r="H193" s="20">
        <f t="shared" si="68"/>
        <v>0</v>
      </c>
      <c r="I193" s="20">
        <f t="shared" si="68"/>
        <v>0</v>
      </c>
      <c r="J193" s="20">
        <f t="shared" si="68"/>
        <v>0</v>
      </c>
      <c r="K193" s="20">
        <f t="shared" si="68"/>
        <v>0</v>
      </c>
      <c r="L193" s="20">
        <f t="shared" si="68"/>
        <v>0</v>
      </c>
      <c r="M193" s="10"/>
      <c r="N193" s="50"/>
    </row>
    <row r="194" spans="1:14" s="2" customFormat="1" ht="17.350000000000001" customHeight="1" x14ac:dyDescent="0.25">
      <c r="A194" s="19"/>
      <c r="B194" s="10" t="s">
        <v>13</v>
      </c>
      <c r="C194" s="11"/>
      <c r="D194" s="20">
        <f>SUM(D199+D216+D221)</f>
        <v>1283.1474599999999</v>
      </c>
      <c r="E194" s="20">
        <f t="shared" ref="E194:G195" si="69">SUM(E199+E216+E221)</f>
        <v>5</v>
      </c>
      <c r="F194" s="20">
        <f t="shared" si="69"/>
        <v>888.64746000000002</v>
      </c>
      <c r="G194" s="20">
        <f t="shared" si="69"/>
        <v>389.5</v>
      </c>
      <c r="H194" s="20">
        <f>H199+H216+H221</f>
        <v>0</v>
      </c>
      <c r="I194" s="20">
        <f t="shared" ref="I194:L195" si="70">SUM(I199+I216+I221)</f>
        <v>0</v>
      </c>
      <c r="J194" s="20">
        <f t="shared" si="70"/>
        <v>0</v>
      </c>
      <c r="K194" s="20">
        <f t="shared" si="70"/>
        <v>0</v>
      </c>
      <c r="L194" s="20">
        <f t="shared" si="70"/>
        <v>0</v>
      </c>
      <c r="M194" s="10"/>
      <c r="N194" s="50"/>
    </row>
    <row r="195" spans="1:14" s="2" customFormat="1" ht="15.8" customHeight="1" x14ac:dyDescent="0.25">
      <c r="A195" s="19"/>
      <c r="B195" s="10" t="s">
        <v>14</v>
      </c>
      <c r="C195" s="11"/>
      <c r="D195" s="20">
        <f>SUM(D200+D217+D222)</f>
        <v>0</v>
      </c>
      <c r="E195" s="20">
        <f t="shared" si="69"/>
        <v>0</v>
      </c>
      <c r="F195" s="20">
        <f t="shared" si="69"/>
        <v>0</v>
      </c>
      <c r="G195" s="20">
        <f t="shared" si="69"/>
        <v>0</v>
      </c>
      <c r="H195" s="20">
        <f>SUM(H200+H217+H222)</f>
        <v>0</v>
      </c>
      <c r="I195" s="20">
        <f t="shared" si="70"/>
        <v>0</v>
      </c>
      <c r="J195" s="20">
        <f t="shared" si="70"/>
        <v>0</v>
      </c>
      <c r="K195" s="20">
        <f t="shared" si="70"/>
        <v>0</v>
      </c>
      <c r="L195" s="20">
        <f t="shared" si="70"/>
        <v>0</v>
      </c>
      <c r="M195" s="10"/>
      <c r="N195" s="50"/>
    </row>
    <row r="196" spans="1:14" s="2" customFormat="1" ht="39.1" customHeight="1" x14ac:dyDescent="0.25">
      <c r="A196" s="19" t="s">
        <v>98</v>
      </c>
      <c r="B196" s="9" t="s">
        <v>25</v>
      </c>
      <c r="C196" s="11"/>
      <c r="D196" s="20">
        <f>SUM(D197:D200)</f>
        <v>16088.54746</v>
      </c>
      <c r="E196" s="20">
        <f>SUM(E197:E200)</f>
        <v>5</v>
      </c>
      <c r="F196" s="20">
        <f>SUM(F197:F200)</f>
        <v>8291.347459999999</v>
      </c>
      <c r="G196" s="20">
        <f>SUM(G197:G200)</f>
        <v>7792.2</v>
      </c>
      <c r="H196" s="20">
        <f>H197+H198+H199+H200</f>
        <v>0</v>
      </c>
      <c r="I196" s="20">
        <f>SUM(I197:I200)</f>
        <v>0</v>
      </c>
      <c r="J196" s="20">
        <f>SUM(J197:J200)</f>
        <v>0</v>
      </c>
      <c r="K196" s="20">
        <f>SUM(K197:K200)</f>
        <v>0</v>
      </c>
      <c r="L196" s="20">
        <f>SUM(L197:L200)</f>
        <v>0</v>
      </c>
      <c r="M196" s="10"/>
      <c r="N196" s="50"/>
    </row>
    <row r="197" spans="1:14" s="2" customFormat="1" ht="19.55" customHeight="1" x14ac:dyDescent="0.25">
      <c r="A197" s="19"/>
      <c r="B197" s="10" t="s">
        <v>11</v>
      </c>
      <c r="C197" s="11"/>
      <c r="D197" s="20">
        <f t="shared" ref="D197:L197" si="71">SUM(D204)</f>
        <v>0</v>
      </c>
      <c r="E197" s="20">
        <f t="shared" si="71"/>
        <v>0</v>
      </c>
      <c r="F197" s="20">
        <f t="shared" si="71"/>
        <v>0</v>
      </c>
      <c r="G197" s="20">
        <f t="shared" si="71"/>
        <v>0</v>
      </c>
      <c r="H197" s="20">
        <f t="shared" si="71"/>
        <v>0</v>
      </c>
      <c r="I197" s="20">
        <f t="shared" si="71"/>
        <v>0</v>
      </c>
      <c r="J197" s="20">
        <f t="shared" si="71"/>
        <v>0</v>
      </c>
      <c r="K197" s="20">
        <f t="shared" si="71"/>
        <v>0</v>
      </c>
      <c r="L197" s="20">
        <f t="shared" si="71"/>
        <v>0</v>
      </c>
      <c r="M197" s="10"/>
      <c r="N197" s="50"/>
    </row>
    <row r="198" spans="1:14" s="2" customFormat="1" ht="15.65" x14ac:dyDescent="0.25">
      <c r="A198" s="19"/>
      <c r="B198" s="10" t="s">
        <v>12</v>
      </c>
      <c r="C198" s="11"/>
      <c r="D198" s="20">
        <f t="shared" ref="D198:L198" si="72">SUM(D205)</f>
        <v>14805.4</v>
      </c>
      <c r="E198" s="20">
        <f t="shared" si="72"/>
        <v>0</v>
      </c>
      <c r="F198" s="20">
        <f t="shared" si="72"/>
        <v>7402.7</v>
      </c>
      <c r="G198" s="20">
        <f t="shared" si="72"/>
        <v>7402.7</v>
      </c>
      <c r="H198" s="20">
        <f t="shared" si="72"/>
        <v>0</v>
      </c>
      <c r="I198" s="20">
        <f t="shared" si="72"/>
        <v>0</v>
      </c>
      <c r="J198" s="20">
        <f t="shared" si="72"/>
        <v>0</v>
      </c>
      <c r="K198" s="20">
        <f t="shared" si="72"/>
        <v>0</v>
      </c>
      <c r="L198" s="20">
        <f t="shared" si="72"/>
        <v>0</v>
      </c>
      <c r="M198" s="10"/>
      <c r="N198" s="50"/>
    </row>
    <row r="199" spans="1:14" s="2" customFormat="1" ht="15.65" x14ac:dyDescent="0.25">
      <c r="A199" s="19"/>
      <c r="B199" s="10" t="s">
        <v>13</v>
      </c>
      <c r="C199" s="11"/>
      <c r="D199" s="20">
        <f>SUM(D206+D211)</f>
        <v>1283.1474599999999</v>
      </c>
      <c r="E199" s="20">
        <f t="shared" ref="E199:L199" si="73">SUM(E206)</f>
        <v>5</v>
      </c>
      <c r="F199" s="20">
        <f>SUM(F206+F211)</f>
        <v>888.64746000000002</v>
      </c>
      <c r="G199" s="20">
        <f t="shared" si="73"/>
        <v>389.5</v>
      </c>
      <c r="H199" s="20">
        <f t="shared" si="73"/>
        <v>0</v>
      </c>
      <c r="I199" s="20">
        <f t="shared" si="73"/>
        <v>0</v>
      </c>
      <c r="J199" s="20">
        <f t="shared" si="73"/>
        <v>0</v>
      </c>
      <c r="K199" s="20">
        <f t="shared" si="73"/>
        <v>0</v>
      </c>
      <c r="L199" s="20">
        <f t="shared" si="73"/>
        <v>0</v>
      </c>
      <c r="M199" s="10"/>
      <c r="N199" s="50"/>
    </row>
    <row r="200" spans="1:14" s="2" customFormat="1" ht="15.65" x14ac:dyDescent="0.25">
      <c r="A200" s="19"/>
      <c r="B200" s="10" t="s">
        <v>14</v>
      </c>
      <c r="C200" s="11"/>
      <c r="D200" s="20">
        <f t="shared" ref="D200:L200" si="74">SUM(D207)</f>
        <v>0</v>
      </c>
      <c r="E200" s="20">
        <f t="shared" si="74"/>
        <v>0</v>
      </c>
      <c r="F200" s="20">
        <f t="shared" si="74"/>
        <v>0</v>
      </c>
      <c r="G200" s="20">
        <f t="shared" si="74"/>
        <v>0</v>
      </c>
      <c r="H200" s="20">
        <f t="shared" si="74"/>
        <v>0</v>
      </c>
      <c r="I200" s="20">
        <f t="shared" si="74"/>
        <v>0</v>
      </c>
      <c r="J200" s="20">
        <f t="shared" si="74"/>
        <v>0</v>
      </c>
      <c r="K200" s="20">
        <f t="shared" si="74"/>
        <v>0</v>
      </c>
      <c r="L200" s="20">
        <f t="shared" si="74"/>
        <v>0</v>
      </c>
      <c r="M200" s="10"/>
      <c r="N200" s="50"/>
    </row>
    <row r="201" spans="1:14" s="2" customFormat="1" ht="16.5" customHeight="1" x14ac:dyDescent="0.2">
      <c r="A201" s="24"/>
      <c r="B201" s="24"/>
      <c r="C201" s="78" t="s">
        <v>99</v>
      </c>
      <c r="D201" s="78"/>
      <c r="E201" s="78"/>
      <c r="F201" s="78"/>
      <c r="G201" s="78"/>
      <c r="H201" s="78"/>
      <c r="I201" s="78"/>
      <c r="J201" s="78"/>
      <c r="K201" s="78"/>
      <c r="L201" s="78"/>
      <c r="M201" s="78"/>
    </row>
    <row r="202" spans="1:14" s="2" customFormat="1" ht="35.35" customHeight="1" x14ac:dyDescent="0.2">
      <c r="A202" s="24"/>
      <c r="B202" s="24"/>
      <c r="C202" s="78" t="s">
        <v>100</v>
      </c>
      <c r="D202" s="78"/>
      <c r="E202" s="78"/>
      <c r="F202" s="78"/>
      <c r="G202" s="78"/>
      <c r="H202" s="78"/>
      <c r="I202" s="78"/>
      <c r="J202" s="78"/>
      <c r="K202" s="78"/>
      <c r="L202" s="78"/>
      <c r="M202" s="78"/>
    </row>
    <row r="203" spans="1:14" s="2" customFormat="1" ht="65.25" customHeight="1" x14ac:dyDescent="0.2">
      <c r="A203" s="19" t="s">
        <v>101</v>
      </c>
      <c r="B203" s="45" t="s">
        <v>102</v>
      </c>
      <c r="C203" s="10" t="s">
        <v>49</v>
      </c>
      <c r="D203" s="26">
        <f t="shared" ref="D203:L203" si="75">SUM(D204:D207)</f>
        <v>15589.747459999999</v>
      </c>
      <c r="E203" s="26">
        <f t="shared" si="75"/>
        <v>5</v>
      </c>
      <c r="F203" s="26">
        <f t="shared" si="75"/>
        <v>7792.5474599999998</v>
      </c>
      <c r="G203" s="26">
        <f t="shared" si="75"/>
        <v>7792.2</v>
      </c>
      <c r="H203" s="26">
        <f t="shared" si="75"/>
        <v>0</v>
      </c>
      <c r="I203" s="26">
        <f t="shared" si="75"/>
        <v>0</v>
      </c>
      <c r="J203" s="26">
        <f t="shared" si="75"/>
        <v>0</v>
      </c>
      <c r="K203" s="26">
        <f t="shared" si="75"/>
        <v>0</v>
      </c>
      <c r="L203" s="26">
        <f t="shared" si="75"/>
        <v>0</v>
      </c>
      <c r="M203" s="26" t="s">
        <v>103</v>
      </c>
    </row>
    <row r="204" spans="1:14" s="2" customFormat="1" ht="15.65" x14ac:dyDescent="0.2">
      <c r="A204" s="19"/>
      <c r="B204" s="10" t="s">
        <v>11</v>
      </c>
      <c r="C204" s="10"/>
      <c r="D204" s="20">
        <f>SUM(E204:L204)</f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/>
    </row>
    <row r="205" spans="1:14" s="2" customFormat="1" ht="15.65" x14ac:dyDescent="0.2">
      <c r="A205" s="19"/>
      <c r="B205" s="10" t="s">
        <v>12</v>
      </c>
      <c r="C205" s="10"/>
      <c r="D205" s="20">
        <f>SUM(E205:L205)</f>
        <v>14805.4</v>
      </c>
      <c r="E205" s="20">
        <v>0</v>
      </c>
      <c r="F205" s="20">
        <v>7402.7</v>
      </c>
      <c r="G205" s="20">
        <v>7402.7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/>
    </row>
    <row r="206" spans="1:14" s="2" customFormat="1" ht="15.65" x14ac:dyDescent="0.2">
      <c r="A206" s="19"/>
      <c r="B206" s="10" t="s">
        <v>13</v>
      </c>
      <c r="C206" s="10"/>
      <c r="D206" s="20">
        <f>SUM(E206:L206)</f>
        <v>784.34745999999996</v>
      </c>
      <c r="E206" s="20">
        <v>5</v>
      </c>
      <c r="F206" s="20">
        <v>389.84746000000001</v>
      </c>
      <c r="G206" s="20">
        <v>389.5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/>
    </row>
    <row r="207" spans="1:14" s="2" customFormat="1" ht="15.65" x14ac:dyDescent="0.2">
      <c r="A207" s="19"/>
      <c r="B207" s="10" t="s">
        <v>14</v>
      </c>
      <c r="C207" s="10"/>
      <c r="D207" s="51">
        <f>SUM(E207:L207)</f>
        <v>0</v>
      </c>
      <c r="E207" s="51">
        <v>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1">
        <v>0</v>
      </c>
      <c r="M207" s="52"/>
    </row>
    <row r="208" spans="1:14" s="2" customFormat="1" ht="69.8" customHeight="1" x14ac:dyDescent="0.2">
      <c r="A208" s="19" t="s">
        <v>112</v>
      </c>
      <c r="B208" s="74" t="s">
        <v>111</v>
      </c>
      <c r="C208" s="69" t="s">
        <v>49</v>
      </c>
      <c r="D208" s="26">
        <f t="shared" ref="D208:L208" si="76">SUM(D209:D212)</f>
        <v>498.8</v>
      </c>
      <c r="E208" s="26">
        <f t="shared" si="76"/>
        <v>0</v>
      </c>
      <c r="F208" s="26">
        <f t="shared" si="76"/>
        <v>498.8</v>
      </c>
      <c r="G208" s="26">
        <f t="shared" si="76"/>
        <v>0</v>
      </c>
      <c r="H208" s="26">
        <f t="shared" si="76"/>
        <v>0</v>
      </c>
      <c r="I208" s="26">
        <f t="shared" si="76"/>
        <v>0</v>
      </c>
      <c r="J208" s="26">
        <f t="shared" si="76"/>
        <v>0</v>
      </c>
      <c r="K208" s="26">
        <f t="shared" si="76"/>
        <v>0</v>
      </c>
      <c r="L208" s="26">
        <f t="shared" si="76"/>
        <v>0</v>
      </c>
      <c r="M208" s="26" t="s">
        <v>103</v>
      </c>
    </row>
    <row r="209" spans="1:14" s="2" customFormat="1" ht="15.65" x14ac:dyDescent="0.2">
      <c r="A209" s="19"/>
      <c r="B209" s="69" t="s">
        <v>11</v>
      </c>
      <c r="C209" s="69"/>
      <c r="D209" s="20">
        <f>SUM(E209:L209)</f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/>
    </row>
    <row r="210" spans="1:14" s="2" customFormat="1" ht="15.65" x14ac:dyDescent="0.2">
      <c r="A210" s="19"/>
      <c r="B210" s="69" t="s">
        <v>12</v>
      </c>
      <c r="C210" s="69"/>
      <c r="D210" s="20">
        <f>SUM(E210:L210)</f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/>
    </row>
    <row r="211" spans="1:14" s="2" customFormat="1" ht="15.65" x14ac:dyDescent="0.2">
      <c r="A211" s="19"/>
      <c r="B211" s="69" t="s">
        <v>13</v>
      </c>
      <c r="C211" s="69"/>
      <c r="D211" s="20">
        <f>SUM(E211:L211)</f>
        <v>498.8</v>
      </c>
      <c r="E211" s="20">
        <v>0</v>
      </c>
      <c r="F211" s="20">
        <v>498.8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/>
    </row>
    <row r="212" spans="1:14" s="2" customFormat="1" ht="15.65" x14ac:dyDescent="0.2">
      <c r="A212" s="19"/>
      <c r="B212" s="69" t="s">
        <v>14</v>
      </c>
      <c r="C212" s="69"/>
      <c r="D212" s="51">
        <f>SUM(E212:L212)</f>
        <v>0</v>
      </c>
      <c r="E212" s="51">
        <v>0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2"/>
    </row>
    <row r="213" spans="1:14" s="2" customFormat="1" ht="63.7" customHeight="1" x14ac:dyDescent="0.25">
      <c r="A213" s="19" t="s">
        <v>104</v>
      </c>
      <c r="B213" s="9" t="s">
        <v>27</v>
      </c>
      <c r="C213" s="11"/>
      <c r="D213" s="44">
        <f t="shared" ref="D213:L213" si="77">SUM(D214+D215+D216+D217)</f>
        <v>0</v>
      </c>
      <c r="E213" s="44">
        <f t="shared" si="77"/>
        <v>0</v>
      </c>
      <c r="F213" s="44">
        <f t="shared" si="77"/>
        <v>0</v>
      </c>
      <c r="G213" s="44">
        <f t="shared" si="77"/>
        <v>0</v>
      </c>
      <c r="H213" s="44">
        <f t="shared" si="77"/>
        <v>0</v>
      </c>
      <c r="I213" s="44">
        <f t="shared" si="77"/>
        <v>0</v>
      </c>
      <c r="J213" s="44">
        <f t="shared" si="77"/>
        <v>0</v>
      </c>
      <c r="K213" s="44">
        <f t="shared" si="77"/>
        <v>0</v>
      </c>
      <c r="L213" s="44">
        <f t="shared" si="77"/>
        <v>0</v>
      </c>
      <c r="M213" s="10"/>
      <c r="N213" s="50"/>
    </row>
    <row r="214" spans="1:14" s="2" customFormat="1" ht="20.25" customHeight="1" x14ac:dyDescent="0.25">
      <c r="A214" s="19"/>
      <c r="B214" s="10" t="s">
        <v>11</v>
      </c>
      <c r="C214" s="11"/>
      <c r="D214" s="44">
        <f>SUM(E214:L215)</f>
        <v>0</v>
      </c>
      <c r="E214" s="44">
        <v>0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10"/>
      <c r="N214" s="50"/>
    </row>
    <row r="215" spans="1:14" s="2" customFormat="1" ht="15.65" x14ac:dyDescent="0.25">
      <c r="A215" s="19"/>
      <c r="B215" s="10" t="s">
        <v>12</v>
      </c>
      <c r="C215" s="11"/>
      <c r="D215" s="44">
        <f>SUM(E215:L216)</f>
        <v>0</v>
      </c>
      <c r="E215" s="44">
        <v>0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10"/>
      <c r="N215" s="50"/>
    </row>
    <row r="216" spans="1:14" s="2" customFormat="1" ht="15.65" x14ac:dyDescent="0.25">
      <c r="A216" s="19"/>
      <c r="B216" s="10" t="s">
        <v>13</v>
      </c>
      <c r="C216" s="11"/>
      <c r="D216" s="44">
        <f>SUM(E216:L217)</f>
        <v>0</v>
      </c>
      <c r="E216" s="44">
        <v>0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10"/>
      <c r="N216" s="50"/>
    </row>
    <row r="217" spans="1:14" s="2" customFormat="1" ht="15.65" x14ac:dyDescent="0.25">
      <c r="A217" s="19"/>
      <c r="B217" s="10" t="s">
        <v>14</v>
      </c>
      <c r="C217" s="11"/>
      <c r="D217" s="44">
        <v>0</v>
      </c>
      <c r="E217" s="44">
        <v>0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10"/>
      <c r="N217" s="50"/>
    </row>
    <row r="218" spans="1:14" s="2" customFormat="1" ht="31.25" x14ac:dyDescent="0.25">
      <c r="A218" s="19" t="s">
        <v>105</v>
      </c>
      <c r="B218" s="9" t="s">
        <v>108</v>
      </c>
      <c r="C218" s="11"/>
      <c r="D218" s="44">
        <f t="shared" ref="D218:L218" si="78">D219+D220+D221+D222</f>
        <v>0</v>
      </c>
      <c r="E218" s="44">
        <f t="shared" si="78"/>
        <v>0</v>
      </c>
      <c r="F218" s="44">
        <f t="shared" si="78"/>
        <v>0</v>
      </c>
      <c r="G218" s="44">
        <f t="shared" si="78"/>
        <v>0</v>
      </c>
      <c r="H218" s="44">
        <f t="shared" si="78"/>
        <v>0</v>
      </c>
      <c r="I218" s="44">
        <f t="shared" si="78"/>
        <v>0</v>
      </c>
      <c r="J218" s="44">
        <f t="shared" si="78"/>
        <v>0</v>
      </c>
      <c r="K218" s="44">
        <f t="shared" si="78"/>
        <v>0</v>
      </c>
      <c r="L218" s="44">
        <f t="shared" si="78"/>
        <v>0</v>
      </c>
      <c r="M218" s="10"/>
      <c r="N218" s="50"/>
    </row>
    <row r="219" spans="1:14" s="2" customFormat="1" ht="15.65" x14ac:dyDescent="0.25">
      <c r="A219" s="19"/>
      <c r="B219" s="10" t="s">
        <v>11</v>
      </c>
      <c r="C219" s="11"/>
      <c r="D219" s="44">
        <f>SUM(E219:L219)</f>
        <v>0</v>
      </c>
      <c r="E219" s="44">
        <v>0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10"/>
    </row>
    <row r="220" spans="1:14" s="2" customFormat="1" ht="15.65" x14ac:dyDescent="0.25">
      <c r="A220" s="19"/>
      <c r="B220" s="10" t="s">
        <v>12</v>
      </c>
      <c r="C220" s="11"/>
      <c r="D220" s="44">
        <f>SUM(E220:L220)</f>
        <v>0</v>
      </c>
      <c r="E220" s="44">
        <v>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10"/>
    </row>
    <row r="221" spans="1:14" s="2" customFormat="1" ht="15.65" x14ac:dyDescent="0.25">
      <c r="A221" s="19"/>
      <c r="B221" s="10" t="s">
        <v>13</v>
      </c>
      <c r="C221" s="11"/>
      <c r="D221" s="44">
        <v>0</v>
      </c>
      <c r="E221" s="44">
        <v>0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/>
    </row>
    <row r="222" spans="1:14" s="2" customFormat="1" ht="15.65" x14ac:dyDescent="0.25">
      <c r="A222" s="19"/>
      <c r="B222" s="10" t="s">
        <v>14</v>
      </c>
      <c r="C222" s="11"/>
      <c r="D222" s="44">
        <f>SUM(E222:L222)</f>
        <v>0</v>
      </c>
      <c r="E222" s="44">
        <f t="shared" ref="E222:L222" si="79">E207</f>
        <v>0</v>
      </c>
      <c r="F222" s="44">
        <f t="shared" si="79"/>
        <v>0</v>
      </c>
      <c r="G222" s="44">
        <f t="shared" si="79"/>
        <v>0</v>
      </c>
      <c r="H222" s="44">
        <f t="shared" si="79"/>
        <v>0</v>
      </c>
      <c r="I222" s="44">
        <f t="shared" si="79"/>
        <v>0</v>
      </c>
      <c r="J222" s="44">
        <f t="shared" si="79"/>
        <v>0</v>
      </c>
      <c r="K222" s="44">
        <f t="shared" si="79"/>
        <v>0</v>
      </c>
      <c r="L222" s="44">
        <f t="shared" si="79"/>
        <v>0</v>
      </c>
      <c r="M222" s="10"/>
    </row>
    <row r="223" spans="1:14" s="2" customFormat="1" x14ac:dyDescent="0.2"/>
    <row r="224" spans="1:1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</sheetData>
  <sheetProtection selectLockedCells="1" selectUnlockedCells="1"/>
  <mergeCells count="23">
    <mergeCell ref="C148:M148"/>
    <mergeCell ref="C174:M174"/>
    <mergeCell ref="C175:M175"/>
    <mergeCell ref="C201:M201"/>
    <mergeCell ref="C202:M202"/>
    <mergeCell ref="C7:I7"/>
    <mergeCell ref="C147:M147"/>
    <mergeCell ref="A8:A9"/>
    <mergeCell ref="B8:B9"/>
    <mergeCell ref="C8:C9"/>
    <mergeCell ref="D8:L8"/>
    <mergeCell ref="M8:M9"/>
    <mergeCell ref="C51:M51"/>
    <mergeCell ref="C52:M52"/>
    <mergeCell ref="C63:M63"/>
    <mergeCell ref="C109:M109"/>
    <mergeCell ref="C110:M110"/>
    <mergeCell ref="C116:M116"/>
    <mergeCell ref="L1:M1"/>
    <mergeCell ref="K2:M2"/>
    <mergeCell ref="B4:M4"/>
    <mergeCell ref="B5:M5"/>
    <mergeCell ref="B6:M6"/>
  </mergeCells>
  <pageMargins left="0.23622047244094491" right="0.23622047244094491" top="0.74803149606299213" bottom="0.74803149606299213" header="0.51181102362204722" footer="0.51181102362204722"/>
  <pageSetup paperSize="9" scale="70" firstPageNumber="10" fitToHeight="0" orientation="landscape" useFirstPageNumber="1" r:id="rId1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Лист1!Excel_BuiltIn_Print_Area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</dc:creator>
  <cp:lastModifiedBy>Шикова</cp:lastModifiedBy>
  <cp:lastPrinted>2023-12-22T10:00:57Z</cp:lastPrinted>
  <dcterms:created xsi:type="dcterms:W3CDTF">2023-04-10T14:36:15Z</dcterms:created>
  <dcterms:modified xsi:type="dcterms:W3CDTF">2024-01-09T04:03:32Z</dcterms:modified>
</cp:coreProperties>
</file>