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_rels/sheet6.xml.rels" ContentType="application/vnd.openxmlformats-package.relationships+xml"/>
  <Override PartName="/xl/sharedStrings.xml" ContentType="application/vnd.openxmlformats-officedocument.spreadsheetml.sharedStrings+xml"/>
  <Override PartName="/xl/comments6.xml" ContentType="application/vnd.openxmlformats-officedocument.spreadsheetml.comments+xml"/>
  <Override PartName="/xl/drawings/vmlDrawing1.vml" ContentType="application/vnd.openxmlformats-officedocument.vmlDrawing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6"/>
  </bookViews>
  <sheets>
    <sheet name="Приложение 1" sheetId="1" state="visible" r:id="rId2"/>
    <sheet name="Приложение 2 АЛЕНУШКА" sheetId="2" state="visible" r:id="rId3"/>
    <sheet name="Приложение 3 СОЛНЫШКО" sheetId="3" state="visible" r:id="rId4"/>
    <sheet name="Приложение 4 ДМШ " sheetId="4" state="visible" r:id="rId5"/>
    <sheet name="Приложение 5 ЦДТ" sheetId="5" state="visible" r:id="rId6"/>
    <sheet name="Приложение 6 ДЮСШ" sheetId="6" state="visible" r:id="rId7"/>
    <sheet name="Приложение 7 СЮТ" sheetId="7" state="visible" r:id="rId8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comments6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C20" authorId="0">
      <text>
        <r>
          <rPr>
            <sz val="11"/>
            <color rgb="FF000000"/>
            <rFont val="Calibri"/>
            <family val="2"/>
            <charset val="1"/>
          </rPr>
          <t xml:space="preserve">Автор:
</t>
        </r>
        <r>
          <rPr>
            <sz val="8"/>
            <color rgb="FF000000"/>
            <rFont val="Tahoma"/>
            <family val="2"/>
            <charset val="204"/>
          </rPr>
          <t xml:space="preserve">спортивная форма
спортивный инвентарь</t>
        </r>
      </text>
    </comment>
    <comment ref="D20" authorId="0">
      <text>
        <r>
          <rPr>
            <b val="true"/>
            <sz val="8"/>
            <color rgb="FF000000"/>
            <rFont val="Tahoma"/>
            <family val="2"/>
            <charset val="204"/>
          </rPr>
          <t xml:space="preserve">Автор:
повыш кваллиф 25000   гигиенч обучение 0   медали,кубки, сувениры 133880</t>
        </r>
      </text>
    </comment>
    <comment ref="I20" authorId="0">
      <text>
        <r>
          <rPr>
            <sz val="11"/>
            <color rgb="FF000000"/>
            <rFont val="Calibri"/>
            <family val="2"/>
            <charset val="1"/>
          </rPr>
          <t xml:space="preserve">Автор:
</t>
        </r>
        <r>
          <rPr>
            <sz val="8"/>
            <color rgb="FF000000"/>
            <rFont val="Tahoma"/>
            <family val="2"/>
            <charset val="204"/>
          </rPr>
          <t xml:space="preserve">налог на имущество+ бассейн содержание в пхд</t>
        </r>
      </text>
    </comment>
    <comment ref="J20" authorId="0">
      <text>
        <r>
          <rPr>
            <sz val="11"/>
            <color rgb="FF000000"/>
            <rFont val="Calibri"/>
            <family val="2"/>
            <charset val="1"/>
          </rPr>
          <t xml:space="preserve">Автор:
</t>
        </r>
        <r>
          <rPr>
            <sz val="8"/>
            <color rgb="FF000000"/>
            <rFont val="Tahoma"/>
            <family val="2"/>
            <charset val="204"/>
          </rPr>
          <t xml:space="preserve">заправка картриджа 0,00   аккарац обр 1560,    ремонт оргт 0,0    техосм снегохо 10000   </t>
        </r>
      </text>
    </comment>
  </commentList>
</comments>
</file>

<file path=xl/sharedStrings.xml><?xml version="1.0" encoding="utf-8"?>
<sst xmlns="http://schemas.openxmlformats.org/spreadsheetml/2006/main" count="389" uniqueCount="106">
  <si>
    <t xml:space="preserve">Приложение № 1</t>
  </si>
  <si>
    <t xml:space="preserve">к постановлению администрации</t>
  </si>
  <si>
    <t xml:space="preserve">городского округа ЗАТО Свободный</t>
  </si>
  <si>
    <t xml:space="preserve">от "30" декабря 2021 года №708</t>
  </si>
  <si>
    <t xml:space="preserve">РАСЧЕТ НОРМАТИВНЫХ ЗАТРАТ, СВЯЗАННЫХ С ОКАЗАНИЕМ МУНИЦИПАЛЬНЫХ УСЛУГ</t>
  </si>
  <si>
    <t xml:space="preserve">Муниципальным бюджетным общеобразовательным учреждением "Средняя школа № 25 им. Героя Советского Союза генерал-лейтенанта 
Д.М. Карбышева с кадетскими классами"</t>
  </si>
  <si>
    <t xml:space="preserve">Наименование муниципальной услуги (работы)</t>
  </si>
  <si>
    <t xml:space="preserve">Базовые нормативные затраты, непосредственно связанные с оказанием муниципальной услуги</t>
  </si>
  <si>
    <t xml:space="preserve">Базовые затраты на общехозяйственные нужды  на оказание муниципальной услуги</t>
  </si>
  <si>
    <t xml:space="preserve">Итого затраты учреждения на оказание муниципальных услуг</t>
  </si>
  <si>
    <t xml:space="preserve">Объем муниципальных услуг</t>
  </si>
  <si>
    <t xml:space="preserve">Нормативные затраты на единицу оказания муниципальной услуги</t>
  </si>
  <si>
    <r>
      <rPr>
        <sz val="8"/>
        <color rgb="FF000000"/>
        <rFont val="Times New Roman"/>
        <family val="1"/>
        <charset val="204"/>
      </rPr>
      <t xml:space="preserve">Затраты на оплату труда и начисления на выплаты по оплате труда</t>
    </r>
    <r>
      <rPr>
        <vertAlign val="superscript"/>
        <sz val="10"/>
        <color rgb="FF000000"/>
        <rFont val="Times New Roman"/>
        <family val="1"/>
        <charset val="204"/>
      </rPr>
      <t xml:space="preserve">1</t>
    </r>
  </si>
  <si>
    <t xml:space="preserve">Затраты на приобретение расходных материалов, материальных запасов</t>
  </si>
  <si>
    <t xml:space="preserve">Прочие расходы, непосредственно связанные с оказанием услуги</t>
  </si>
  <si>
    <r>
      <rPr>
        <sz val="8"/>
        <color rgb="FF000000"/>
        <rFont val="Times New Roman"/>
        <family val="1"/>
        <charset val="204"/>
      </rPr>
      <t xml:space="preserve">ВСЕГО</t>
    </r>
    <r>
      <rPr>
        <vertAlign val="superscript"/>
        <sz val="10"/>
        <color rgb="FF000000"/>
        <rFont val="Times New Roman"/>
        <family val="1"/>
        <charset val="204"/>
      </rPr>
      <t xml:space="preserve">2</t>
    </r>
    <r>
      <rPr>
        <sz val="8"/>
        <color rgb="FF000000"/>
        <rFont val="Times New Roman"/>
        <family val="1"/>
        <charset val="204"/>
      </rPr>
      <t xml:space="preserve"> </t>
    </r>
  </si>
  <si>
    <r>
      <rPr>
        <sz val="8"/>
        <color rgb="FF000000"/>
        <rFont val="Times New Roman"/>
        <family val="1"/>
        <charset val="204"/>
      </rPr>
      <t xml:space="preserve">Оплата труда с начисленими на выплаты по оплате труда</t>
    </r>
    <r>
      <rPr>
        <vertAlign val="superscript"/>
        <sz val="10"/>
        <color rgb="FF000000"/>
        <rFont val="Times New Roman"/>
        <family val="1"/>
        <charset val="204"/>
      </rPr>
      <t xml:space="preserve">3</t>
    </r>
  </si>
  <si>
    <t xml:space="preserve">Коммунальные услуги</t>
  </si>
  <si>
    <t xml:space="preserve">Содержание объектов недвижимого имущества</t>
  </si>
  <si>
    <t xml:space="preserve">Содержание объектов особо ценного движимого имущества</t>
  </si>
  <si>
    <t xml:space="preserve">Приобретение услуг связи</t>
  </si>
  <si>
    <t xml:space="preserve">Приобретение транспортных услуг</t>
  </si>
  <si>
    <t xml:space="preserve">Прочие 
общехозяйственные нужды</t>
  </si>
  <si>
    <r>
      <rPr>
        <sz val="8"/>
        <color rgb="FF000000"/>
        <rFont val="Times New Roman"/>
        <family val="1"/>
        <charset val="204"/>
      </rPr>
      <t xml:space="preserve">ВСЕГО</t>
    </r>
    <r>
      <rPr>
        <vertAlign val="superscript"/>
        <sz val="10"/>
        <color rgb="FF000000"/>
        <rFont val="Times New Roman"/>
        <family val="1"/>
        <charset val="204"/>
      </rPr>
      <t xml:space="preserve">4</t>
    </r>
  </si>
  <si>
    <t xml:space="preserve">(гр.5+гр.14)</t>
  </si>
  <si>
    <t xml:space="preserve">тыс.руб.</t>
  </si>
  <si>
    <t xml:space="preserve">
гр.5/гр.17</t>
  </si>
  <si>
    <t xml:space="preserve">
гр.14/гр.17</t>
  </si>
  <si>
    <t xml:space="preserve">единиц
</t>
  </si>
  <si>
    <t xml:space="preserve">тыс.руб. 
на
единицу</t>
  </si>
  <si>
    <t xml:space="preserve">Очередной финансовый год </t>
  </si>
  <si>
    <t xml:space="preserve">Услуга: Реализация основных общеобразовательных программ  начального общего образования
(801012О.99.0.БА81АЦ60001)</t>
  </si>
  <si>
    <t xml:space="preserve">Услуга: Реализация адаптированных основных общеобразовательных программ начального общего образования 
(801012О.99.0.БА82АЛ78001)</t>
  </si>
  <si>
    <t xml:space="preserve">Услуга: Реализация основных общеобразовательных программ  основного общего образования
(802111О.99.0.БА96АЧ08001)</t>
  </si>
  <si>
    <t xml:space="preserve">Услуга: Реализация основных общеобразовательных программ  основного общего образования
(802111О.99.0.БА96АА00001 адаптированная программа)</t>
  </si>
  <si>
    <t xml:space="preserve">Услуга:Реализация основных общеобразовательных программ среднего общего образования (802112О.99.0.ББ11АЧ08001)</t>
  </si>
  <si>
    <t xml:space="preserve">Услуга:Предоставление питания(560200О.99.0.БА89АА00000)</t>
  </si>
  <si>
    <t xml:space="preserve">Услуга:Предоставление питания(560200О.99.0.ББ03АА00000)</t>
  </si>
  <si>
    <t xml:space="preserve">Услуга:Предоставление питания(560200О.99.0.ББ18АА00000)</t>
  </si>
  <si>
    <t xml:space="preserve">Услуга: Организация отдыха детей и молодежи
(920700О.99.0А322АА01001)</t>
  </si>
  <si>
    <t xml:space="preserve">Услуга: Организация отдыха детей и молодежи
(920700О.99.0А322АА00001)</t>
  </si>
  <si>
    <t xml:space="preserve">ИТОГО</t>
  </si>
  <si>
    <t xml:space="preserve">-</t>
  </si>
  <si>
    <r>
      <rPr>
        <vertAlign val="superscript"/>
        <sz val="10"/>
        <color rgb="FF000000"/>
        <rFont val="Times New Roman"/>
        <family val="1"/>
        <charset val="204"/>
      </rPr>
      <t xml:space="preserve">1.         </t>
    </r>
    <r>
      <rPr>
        <sz val="10"/>
        <color rgb="FF000000"/>
        <rFont val="Times New Roman"/>
        <family val="1"/>
        <charset val="204"/>
      </rPr>
      <t xml:space="preserve">Указываются отдельно затраты на оплату труда (КОСГУ 211) и начисления на выплаты по оплате труда (КОСГУ 213), </t>
    </r>
    <r>
      <rPr>
        <b val="true"/>
        <sz val="10"/>
        <color rgb="FF000000"/>
        <rFont val="Times New Roman"/>
        <family val="1"/>
        <charset val="204"/>
      </rPr>
      <t xml:space="preserve">персонала непосредственно участвующего в оказании муниципальной услуги</t>
    </r>
    <r>
      <rPr>
        <sz val="10"/>
        <color rgb="FF000000"/>
        <rFont val="Times New Roman"/>
        <family val="1"/>
        <charset val="204"/>
      </rPr>
      <t xml:space="preserve">.</t>
    </r>
  </si>
  <si>
    <r>
      <rPr>
        <vertAlign val="superscript"/>
        <sz val="10"/>
        <color rgb="FF000000"/>
        <rFont val="Times New Roman"/>
        <family val="1"/>
        <charset val="204"/>
      </rPr>
      <t xml:space="preserve">2.         </t>
    </r>
    <r>
      <rPr>
        <sz val="10"/>
        <color rgb="FF000000"/>
        <rFont val="Times New Roman"/>
        <family val="1"/>
        <charset val="204"/>
      </rPr>
      <t xml:space="preserve">Гр. 5 = гр.2+гр.3+гр.4</t>
    </r>
  </si>
  <si>
    <r>
      <rPr>
        <vertAlign val="superscript"/>
        <sz val="10"/>
        <color rgb="FF000000"/>
        <rFont val="Times New Roman"/>
        <family val="1"/>
        <charset val="204"/>
      </rPr>
      <t xml:space="preserve">3.         </t>
    </r>
    <r>
      <rPr>
        <sz val="10"/>
        <color rgb="FF000000"/>
        <rFont val="Times New Roman"/>
        <family val="1"/>
        <charset val="204"/>
      </rPr>
      <t xml:space="preserve">Указываются отдельно затраты на оплату труда (КОСГУ 211) и начисления на выплаты по оплате труда (КОСГУ 213), </t>
    </r>
    <r>
      <rPr>
        <b val="true"/>
        <sz val="10"/>
        <color rgb="FF000000"/>
        <rFont val="Times New Roman"/>
        <family val="1"/>
        <charset val="204"/>
      </rPr>
      <t xml:space="preserve">персоналу  не занятому непосредственно в процессе оказания муниципальных услуг.</t>
    </r>
  </si>
  <si>
    <r>
      <rPr>
        <vertAlign val="superscript"/>
        <sz val="10"/>
        <color rgb="FF000000"/>
        <rFont val="Times New Roman"/>
        <family val="1"/>
        <charset val="204"/>
      </rPr>
      <t xml:space="preserve">4.         </t>
    </r>
    <r>
      <rPr>
        <sz val="10"/>
        <color rgb="FF000000"/>
        <rFont val="Times New Roman"/>
        <family val="1"/>
        <charset val="204"/>
      </rPr>
      <t xml:space="preserve">Гр. 12 = гр.7+гр.8+гр.9+гр.10+гр.11.</t>
    </r>
  </si>
  <si>
    <r>
      <rPr>
        <vertAlign val="superscript"/>
        <sz val="10"/>
        <color rgb="FF000000"/>
        <rFont val="Times New Roman"/>
        <family val="1"/>
        <charset val="204"/>
      </rPr>
      <t xml:space="preserve">5.         </t>
    </r>
    <r>
      <rPr>
        <sz val="10"/>
        <color rgb="FF000000"/>
        <rFont val="Times New Roman"/>
        <family val="1"/>
        <charset val="204"/>
      </rPr>
      <t xml:space="preserve">Гр.14+гр.17.</t>
    </r>
  </si>
  <si>
    <r>
      <rPr>
        <vertAlign val="superscript"/>
        <sz val="10"/>
        <color rgb="FF000000"/>
        <rFont val="Times New Roman"/>
        <family val="1"/>
        <charset val="204"/>
      </rPr>
      <t xml:space="preserve">6.         </t>
    </r>
    <r>
      <rPr>
        <sz val="10"/>
        <color rgb="FF000000"/>
        <rFont val="Times New Roman"/>
        <family val="1"/>
        <charset val="204"/>
      </rPr>
      <t xml:space="preserve">Гр.18/гр.15.</t>
    </r>
  </si>
  <si>
    <t xml:space="preserve">Приложение № 2</t>
  </si>
  <si>
    <t xml:space="preserve">Муниципальным бюджетным дошкольным образовательным учреждением "Детский сад № 17 "Алёнушка"</t>
  </si>
  <si>
    <t xml:space="preserve">Наименование муниципальной услуги</t>
  </si>
  <si>
    <t xml:space="preserve">Нормативные затраты на единицу оказания муниципальной услуги 5</t>
  </si>
  <si>
    <t xml:space="preserve">%
гр.5/гр.17</t>
  </si>
  <si>
    <t xml:space="preserve">%
гр.14/гр.17</t>
  </si>
  <si>
    <t xml:space="preserve">Реализация основных общеобразовательных программ дошкольного образования
(801011О.99.0.БВ24ВТ22000-
от 1 года до 3 лет)</t>
  </si>
  <si>
    <t xml:space="preserve">Реализация основных общеобразовательных программ дошкольного образования
(801011О.99.0.БВ24ВУ42000-
от 3 лет до 8 лет)</t>
  </si>
  <si>
    <t xml:space="preserve">Реализация основных общеобразовательных программ дошкольного образования
(801011О.99.0.БВ24АВ42000-
адаптированная программа 
от 3 лет до 8 лет)</t>
  </si>
  <si>
    <t xml:space="preserve">Присмотр и уход 
(853211О.99.0.БВ19АА50000
 от 1 года до 3 лет)</t>
  </si>
  <si>
    <t xml:space="preserve">Присмотр и уход 
(853211О.99.0.БВ19АА56000
 от 3 лет до 8 лет)</t>
  </si>
  <si>
    <r>
      <rPr>
        <vertAlign val="superscript"/>
        <sz val="10"/>
        <color rgb="FF000000"/>
        <rFont val="Times New Roman"/>
        <family val="1"/>
        <charset val="204"/>
      </rPr>
      <t xml:space="preserve">1.</t>
    </r>
    <r>
      <rPr>
        <vertAlign val="superscript"/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Указываются отдельно затраты на оплату труда (КОСГУ 211) и начисления на выплаты по оплате труда (КОСГУ 213), </t>
    </r>
    <r>
      <rPr>
        <b val="true"/>
        <sz val="10"/>
        <color rgb="FF000000"/>
        <rFont val="Times New Roman"/>
        <family val="1"/>
        <charset val="204"/>
      </rPr>
      <t xml:space="preserve">персонала непосредственно участвующего в оказании муниципальной услуги</t>
    </r>
    <r>
      <rPr>
        <sz val="10"/>
        <color rgb="FF000000"/>
        <rFont val="Times New Roman"/>
        <family val="1"/>
        <charset val="204"/>
      </rPr>
      <t xml:space="preserve">.</t>
    </r>
  </si>
  <si>
    <r>
      <rPr>
        <vertAlign val="superscript"/>
        <sz val="10"/>
        <color rgb="FF000000"/>
        <rFont val="Times New Roman"/>
        <family val="1"/>
        <charset val="204"/>
      </rPr>
      <t xml:space="preserve">2.</t>
    </r>
    <r>
      <rPr>
        <vertAlign val="superscript"/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Гр. 5 = гр.2+гр.3+гр.4</t>
    </r>
  </si>
  <si>
    <r>
      <rPr>
        <vertAlign val="superscript"/>
        <sz val="10"/>
        <color rgb="FF000000"/>
        <rFont val="Times New Roman"/>
        <family val="1"/>
        <charset val="204"/>
      </rPr>
      <t xml:space="preserve">3.</t>
    </r>
    <r>
      <rPr>
        <vertAlign val="superscript"/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Указываются отдельно затраты на оплату труда (КОСГУ 211) и начисления на выплаты по оплате труда (КОСГУ 213), </t>
    </r>
    <r>
      <rPr>
        <b val="true"/>
        <sz val="10"/>
        <color rgb="FF000000"/>
        <rFont val="Times New Roman"/>
        <family val="1"/>
        <charset val="204"/>
      </rPr>
      <t xml:space="preserve">персоналу  не занятому непосредственно в процессе оказания муниципальных услуг.</t>
    </r>
  </si>
  <si>
    <r>
      <rPr>
        <vertAlign val="superscript"/>
        <sz val="10"/>
        <color rgb="FF000000"/>
        <rFont val="Times New Roman"/>
        <family val="1"/>
        <charset val="204"/>
      </rPr>
      <t xml:space="preserve">4.</t>
    </r>
    <r>
      <rPr>
        <vertAlign val="superscript"/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Гр. 14 = гр.7+гр.8+гр.9+гр.10+гр.11+гр.12+гр.13</t>
    </r>
  </si>
  <si>
    <r>
      <rPr>
        <vertAlign val="superscript"/>
        <sz val="10"/>
        <color rgb="FF000000"/>
        <rFont val="Times New Roman"/>
        <family val="1"/>
        <charset val="204"/>
      </rPr>
      <t xml:space="preserve">5.</t>
    </r>
    <r>
      <rPr>
        <vertAlign val="superscript"/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Гр.16/гр.17.</t>
    </r>
  </si>
  <si>
    <t xml:space="preserve">                  </t>
  </si>
  <si>
    <t xml:space="preserve">Приложение № 3</t>
  </si>
  <si>
    <t xml:space="preserve">Муниципальным бюджетным дошкольным образовательным учреждением "Детский сад "Солнышко"</t>
  </si>
  <si>
    <r>
      <rPr>
        <sz val="10"/>
        <color rgb="FF000000"/>
        <rFont val="Times New Roman"/>
        <family val="1"/>
        <charset val="204"/>
      </rPr>
      <t xml:space="preserve">Затраты на оплату труда и начисления на выплаты по оплате труда</t>
    </r>
    <r>
      <rPr>
        <vertAlign val="superscript"/>
        <sz val="10"/>
        <color rgb="FF000000"/>
        <rFont val="Times New Roman"/>
        <family val="1"/>
        <charset val="204"/>
      </rPr>
      <t xml:space="preserve">1</t>
    </r>
  </si>
  <si>
    <r>
      <rPr>
        <sz val="10"/>
        <color rgb="FF000000"/>
        <rFont val="Times New Roman"/>
        <family val="1"/>
        <charset val="204"/>
      </rPr>
      <t xml:space="preserve">ВСЕГО</t>
    </r>
    <r>
      <rPr>
        <vertAlign val="superscript"/>
        <sz val="10"/>
        <color rgb="FF000000"/>
        <rFont val="Times New Roman"/>
        <family val="1"/>
        <charset val="204"/>
      </rPr>
      <t xml:space="preserve">2</t>
    </r>
    <r>
      <rPr>
        <sz val="10"/>
        <color rgb="FF000000"/>
        <rFont val="Times New Roman"/>
        <family val="1"/>
        <charset val="204"/>
      </rPr>
      <t xml:space="preserve"> </t>
    </r>
  </si>
  <si>
    <r>
      <rPr>
        <sz val="10"/>
        <color rgb="FF000000"/>
        <rFont val="Times New Roman"/>
        <family val="1"/>
        <charset val="204"/>
      </rPr>
      <t xml:space="preserve">Оплата труда с начисленими на выплаты по оплате труда</t>
    </r>
    <r>
      <rPr>
        <vertAlign val="superscript"/>
        <sz val="10"/>
        <color rgb="FF000000"/>
        <rFont val="Times New Roman"/>
        <family val="1"/>
        <charset val="204"/>
      </rPr>
      <t xml:space="preserve">3</t>
    </r>
  </si>
  <si>
    <r>
      <rPr>
        <sz val="10"/>
        <color rgb="FF000000"/>
        <rFont val="Times New Roman"/>
        <family val="1"/>
        <charset val="204"/>
      </rPr>
      <t xml:space="preserve">ВСЕГО</t>
    </r>
    <r>
      <rPr>
        <vertAlign val="superscript"/>
        <sz val="10"/>
        <color rgb="FF000000"/>
        <rFont val="Times New Roman"/>
        <family val="1"/>
        <charset val="204"/>
      </rPr>
      <t xml:space="preserve">4</t>
    </r>
  </si>
  <si>
    <t xml:space="preserve">
гр.5/гр.16</t>
  </si>
  <si>
    <t xml:space="preserve">
гр.14/гр.16</t>
  </si>
  <si>
    <t xml:space="preserve">Реализация основных общеобразовательных программ дошкольного образования
(50Д45000300300201061100-
от 1 года до 3 лет)</t>
  </si>
  <si>
    <t xml:space="preserve">Реализация основных общеобразовательных программ дошкольного образования
(50Д45000300300301060100-
от 3 лет до 8 лет)</t>
  </si>
  <si>
    <t xml:space="preserve">Реализация основных общеобразовательных программ дошкольного образования
(50Д45000100400301060100-
адаптированная программа 
от 3 лет до 8 лет)</t>
  </si>
  <si>
    <t xml:space="preserve">Присмотр и уход 
(50Д40001100200006001101
 от 1 года до 3 лет)</t>
  </si>
  <si>
    <t xml:space="preserve">Присмотр и уход 
(50Д40001100300006009101
 от 3 лет до 8 лет)</t>
  </si>
  <si>
    <t xml:space="preserve">Приложение № 4</t>
  </si>
  <si>
    <t xml:space="preserve">Муниципальным бюджетным учреждением дополнительного образования "Детская музыкальная школа"</t>
  </si>
  <si>
    <t xml:space="preserve">единиц
(чел.-час)</t>
  </si>
  <si>
    <t xml:space="preserve">Реализация дополнительных общеобразовательных предпрофессиональных программ в области искусств
 (801012О.99.0.ББ56АЕ20001 - 
духовые и ударные инструменты)</t>
  </si>
  <si>
    <t xml:space="preserve">Реализация дополнительных общеобразовательных предпрофессиональных программ в области искусств 
(801012О.99.0.ББ56АВ76000 - 
Струнные инструменты)</t>
  </si>
  <si>
    <t xml:space="preserve">Реализация дополнительных общеобразовательных предпрофессиональных программ в области искусств 
(801012О.99.0.ББ56АА32001 - 
Фортепиано)</t>
  </si>
  <si>
    <t xml:space="preserve">Реализация дополнительных общеобразовательных предпрофессиональных программ в области искусств 
(801012О.99.0.ББ56АЕ84001 - 
Народные инструменты)</t>
  </si>
  <si>
    <t xml:space="preserve">Реализация дополнительных общеразвивающих программ (804200О.99.0.ББ52АЖ48000)</t>
  </si>
  <si>
    <t xml:space="preserve">         Приложение № 5</t>
  </si>
  <si>
    <t xml:space="preserve">         к постановлению администрации</t>
  </si>
  <si>
    <t xml:space="preserve">         городского округа ЗАТО Свободный</t>
  </si>
  <si>
    <t xml:space="preserve">РАСЧЕТ НОРМАТИВНЫХ ЗАТРАТ, СВЯЗАННЫХ С ОКАЗАНИЕМ МУНИЦИПАЛЬНЫХ УСЛУГ </t>
  </si>
  <si>
    <t xml:space="preserve">Муниципальным бюджетным учреждением дополнительного образования Центр детского творчества "Калейдоскоп"</t>
  </si>
  <si>
    <t xml:space="preserve">%
гр.5/гр.16</t>
  </si>
  <si>
    <t xml:space="preserve">%
гр.14/гр.16</t>
  </si>
  <si>
    <t xml:space="preserve">      Приложение № 6</t>
  </si>
  <si>
    <t xml:space="preserve">      к постановлению администрации</t>
  </si>
  <si>
    <t xml:space="preserve"> </t>
  </si>
  <si>
    <t xml:space="preserve">      городского округа ЗАТО Свободный</t>
  </si>
  <si>
    <t xml:space="preserve">Муниципальным бюджетным учреждением дополнительного образования "Детско-юношеская спортивная школа"</t>
  </si>
  <si>
    <t xml:space="preserve">Реализация дополнительных общеразвивающих программ (804200О.99.0.ББ52АЕ52000)</t>
  </si>
  <si>
    <t xml:space="preserve">110 525       (чел.-час)</t>
  </si>
  <si>
    <t xml:space="preserve">Организация отдыха детей и молодежи (920700О.99.0.АЗ22АА00001)</t>
  </si>
  <si>
    <t xml:space="preserve">40 (чел.)</t>
  </si>
  <si>
    <t xml:space="preserve">Приложение № 7</t>
  </si>
  <si>
    <t xml:space="preserve">Муниципальным казенное учреждением дополнительного образования Станция юных техников</t>
  </si>
  <si>
    <t xml:space="preserve">Реализация дополнительных общеразвивающих программ (801012О.99.0.ББ57АЕ04000)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</si>
</sst>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#,##0.00"/>
    <numFmt numFmtId="166" formatCode="0.00"/>
    <numFmt numFmtId="167" formatCode="@"/>
    <numFmt numFmtId="168" formatCode="_-* #,##0.00_р_._-;\-* #,##0.00_р_._-;_-* \-??_р_._-;_-@_-"/>
    <numFmt numFmtId="169" formatCode="_-* #,##0.0_р_._-;\-* #,##0.0_р_._-;_-* \-??_р_._-;_-@_-"/>
    <numFmt numFmtId="170" formatCode="#,##0.00\ _₽;\-#,##0.00\ _₽"/>
    <numFmt numFmtId="171" formatCode="#,##0.00_ ;\-#,##0.00\ "/>
  </numFmts>
  <fonts count="20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26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 val="true"/>
      <sz val="16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vertAlign val="superscript"/>
      <sz val="11"/>
      <color rgb="FF000000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 val="true"/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 val="true"/>
      <sz val="9"/>
      <color rgb="FF000000"/>
      <name val="Times New Roman"/>
      <family val="1"/>
      <charset val="204"/>
    </font>
    <font>
      <vertAlign val="superscript"/>
      <sz val="7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8"/>
      <color rgb="FF000000"/>
      <name val="Tahoma"/>
      <family val="2"/>
      <charset val="204"/>
    </font>
    <font>
      <b val="true"/>
      <sz val="8"/>
      <color rgb="FF000000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38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/>
      <top style="medium"/>
      <bottom/>
      <diagonal/>
    </border>
    <border diagonalUp="false" diagonalDown="false">
      <left style="medium"/>
      <right/>
      <top style="medium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/>
      <top style="thin"/>
      <bottom style="thin"/>
      <diagonal/>
    </border>
    <border diagonalUp="false" diagonalDown="false">
      <left style="medium"/>
      <right/>
      <top style="thin"/>
      <bottom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/>
      <top style="thin"/>
      <bottom style="medium"/>
      <diagonal/>
    </border>
    <border diagonalUp="false" diagonalDown="false">
      <left style="thin"/>
      <right/>
      <top style="medium"/>
      <bottom style="medium"/>
      <diagonal/>
    </border>
    <border diagonalUp="false" diagonalDown="false">
      <left/>
      <right style="thin"/>
      <top style="medium"/>
      <bottom style="medium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/>
      <bottom style="medium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medium"/>
      <top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8" fontId="0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5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6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6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3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2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7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6" fillId="0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0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6" fillId="0" borderId="1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6" fillId="0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6" fillId="0" borderId="1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6" fillId="0" borderId="1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" fillId="0" borderId="1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5" fillId="0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0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6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2" borderId="1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2" borderId="1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6" fillId="2" borderId="1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6" fillId="2" borderId="1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0" xfId="0" applyFont="true" applyBorder="false" applyAlignment="true" applyProtection="false">
      <alignment horizontal="left" vertical="center" textRotation="0" wrapText="false" indent="3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2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2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2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2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2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2" borderId="2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6" fillId="2" borderId="25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6" fillId="2" borderId="25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6" fillId="2" borderId="25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6" fillId="2" borderId="25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9" fontId="6" fillId="2" borderId="26" xfId="15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8" fontId="6" fillId="2" borderId="27" xfId="15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5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2" borderId="1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6" fontId="6" fillId="2" borderId="14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9" fontId="6" fillId="2" borderId="28" xfId="15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2" fillId="2" borderId="29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6" fontId="6" fillId="2" borderId="30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6" fillId="2" borderId="30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6" fillId="2" borderId="30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9" fontId="6" fillId="2" borderId="31" xfId="15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9" fillId="0" borderId="1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6" fillId="2" borderId="18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6" fillId="2" borderId="18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9" fontId="6" fillId="0" borderId="32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6" fillId="0" borderId="18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6" fillId="0" borderId="19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6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6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3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6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7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6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2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2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2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2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2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2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6" fillId="0" borderId="25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6" fillId="0" borderId="25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9" fontId="6" fillId="0" borderId="26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6" fillId="0" borderId="27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8" fontId="6" fillId="0" borderId="25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9" fontId="6" fillId="0" borderId="28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0" borderId="29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8" fontId="6" fillId="0" borderId="30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9" fontId="6" fillId="0" borderId="31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6" fillId="2" borderId="33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6" fillId="0" borderId="18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11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6" fillId="2" borderId="25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0" borderId="3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6" fillId="2" borderId="35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1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6" fillId="0" borderId="32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6" fillId="0" borderId="32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6" fillId="0" borderId="19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6" fillId="2" borderId="2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17" fillId="2" borderId="20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17" fillId="2" borderId="21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17" fillId="2" borderId="21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17" fillId="2" borderId="21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17" fillId="2" borderId="21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9" fontId="17" fillId="2" borderId="21" xfId="15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8" fontId="17" fillId="2" borderId="23" xfId="15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71" fontId="6" fillId="2" borderId="18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9" fontId="6" fillId="0" borderId="32" xfId="15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8" fontId="6" fillId="0" borderId="19" xfId="15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8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3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17" fillId="0" borderId="25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17" fillId="0" borderId="25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17" fillId="0" borderId="25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17" fillId="0" borderId="14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9" fontId="17" fillId="0" borderId="28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17" fillId="0" borderId="27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17" fillId="0" borderId="30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17" fillId="0" borderId="30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17" fillId="0" borderId="35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17" fillId="0" borderId="25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17" fillId="0" borderId="35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17" fillId="0" borderId="30" xfId="15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9" fontId="17" fillId="0" borderId="31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17" fillId="0" borderId="37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6" fillId="0" borderId="30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6" fillId="0" borderId="35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6" fillId="0" borderId="30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9" fontId="6" fillId="0" borderId="31" xfId="15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8" fontId="6" fillId="0" borderId="37" xfId="15" applyFont="true" applyBorder="true" applyAlignment="true" applyProtection="true">
      <alignment horizontal="general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00B050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sharedStrings" Target="sharedStrings.xml"/>
</Relationships>
</file>

<file path=xl/worksheets/_rels/sheet6.xml.rels><?xml version="1.0" encoding="UTF-8"?>
<Relationships xmlns="http://schemas.openxmlformats.org/package/2006/relationships"><Relationship Id="rId1" Type="http://schemas.openxmlformats.org/officeDocument/2006/relationships/comments" Target="../comments6.xml"/><Relationship Id="rId2" Type="http://schemas.openxmlformats.org/officeDocument/2006/relationships/vmlDrawing" Target="../drawings/vmlDrawing1.v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00B050"/>
    <pageSetUpPr fitToPage="false"/>
  </sheetPr>
  <dimension ref="A1:X37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O6" activeCellId="0" sqref="O6"/>
    </sheetView>
  </sheetViews>
  <sheetFormatPr defaultColWidth="8.6875" defaultRowHeight="15" zeroHeight="false" outlineLevelRow="0" outlineLevelCol="0"/>
  <cols>
    <col collapsed="false" customWidth="true" hidden="false" outlineLevel="0" max="1" min="1" style="0" width="42.29"/>
    <col collapsed="false" customWidth="true" hidden="false" outlineLevel="0" max="2" min="2" style="0" width="12.14"/>
    <col collapsed="false" customWidth="true" hidden="false" outlineLevel="0" max="3" min="3" style="0" width="10.42"/>
    <col collapsed="false" customWidth="true" hidden="false" outlineLevel="0" max="5" min="5" style="0" width="12.29"/>
    <col collapsed="false" customWidth="true" hidden="false" outlineLevel="0" max="6" min="6" style="0" width="10"/>
    <col collapsed="false" customWidth="true" hidden="false" outlineLevel="0" max="7" min="7" style="0" width="10.42"/>
    <col collapsed="false" customWidth="true" hidden="false" outlineLevel="0" max="8" min="8" style="0" width="11.42"/>
    <col collapsed="false" customWidth="true" hidden="false" outlineLevel="0" max="9" min="9" style="0" width="11.14"/>
    <col collapsed="false" customWidth="true" hidden="false" outlineLevel="0" max="14" min="14" style="0" width="10"/>
    <col collapsed="false" customWidth="true" hidden="false" outlineLevel="0" max="15" min="15" style="0" width="9.71"/>
    <col collapsed="false" customWidth="true" hidden="false" outlineLevel="0" max="16" min="16" style="0" width="14.28"/>
    <col collapsed="false" customWidth="true" hidden="false" outlineLevel="0" max="17" min="17" style="0" width="10"/>
    <col collapsed="false" customWidth="true" hidden="false" outlineLevel="0" max="18" min="18" style="0" width="11.29"/>
  </cols>
  <sheetData>
    <row r="1" s="2" customFormat="true" ht="33" hidden="false" customHeight="false" outlineLevel="0" collapsed="false">
      <c r="A1" s="1" t="n">
        <v>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="2" customFormat="true" ht="14.25" hidden="false" customHeight="false" outlineLevel="0" collapsed="false"/>
    <row r="3" customFormat="false" ht="18" hidden="false" customHeight="true" outlineLevel="0" collapsed="false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4"/>
      <c r="M3" s="4"/>
      <c r="N3" s="4"/>
      <c r="O3" s="5" t="s">
        <v>0</v>
      </c>
      <c r="P3" s="5"/>
      <c r="Q3" s="5"/>
      <c r="R3" s="5"/>
      <c r="S3" s="4"/>
    </row>
    <row r="4" customFormat="false" ht="18" hidden="false" customHeight="true" outlineLevel="0" collapsed="false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4"/>
      <c r="M4" s="4"/>
      <c r="N4" s="4"/>
      <c r="O4" s="6" t="s">
        <v>1</v>
      </c>
      <c r="P4" s="6"/>
      <c r="Q4" s="6"/>
      <c r="R4" s="6"/>
      <c r="S4" s="4"/>
    </row>
    <row r="5" customFormat="false" ht="18" hidden="false" customHeight="true" outlineLevel="0" collapsed="false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4"/>
      <c r="M5" s="4"/>
      <c r="N5" s="4"/>
      <c r="O5" s="6" t="s">
        <v>2</v>
      </c>
      <c r="P5" s="6"/>
      <c r="Q5" s="6"/>
      <c r="R5" s="6"/>
      <c r="S5" s="4"/>
    </row>
    <row r="6" customFormat="false" ht="18" hidden="false" customHeight="true" outlineLevel="0" collapsed="false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4"/>
      <c r="M6" s="4"/>
      <c r="N6" s="4"/>
      <c r="O6" s="7" t="s">
        <v>3</v>
      </c>
      <c r="P6" s="7"/>
      <c r="Q6" s="7"/>
      <c r="R6" s="7"/>
      <c r="S6" s="4"/>
    </row>
    <row r="7" customFormat="false" ht="15" hidden="false" customHeight="false" outlineLevel="0" collapsed="false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</row>
    <row r="8" customFormat="false" ht="15" hidden="false" customHeight="false" outlineLevel="0" collapsed="false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</row>
    <row r="9" customFormat="false" ht="18" hidden="false" customHeight="false" outlineLevel="0" collapsed="false">
      <c r="A9" s="8" t="s">
        <v>4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</row>
    <row r="10" customFormat="false" ht="15" hidden="false" customHeight="false" outlineLevel="0" collapsed="false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</row>
    <row r="11" customFormat="false" ht="45" hidden="false" customHeight="true" outlineLevel="0" collapsed="false">
      <c r="A11" s="9" t="s">
        <v>5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</row>
    <row r="12" customFormat="false" ht="19.5" hidden="false" customHeight="true" outlineLevel="0" collapsed="false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</row>
    <row r="13" customFormat="false" ht="15.75" hidden="true" customHeight="false" outlineLevel="0" collapsed="false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</row>
    <row r="14" customFormat="false" ht="102.75" hidden="false" customHeight="true" outlineLevel="0" collapsed="false">
      <c r="A14" s="10" t="s">
        <v>6</v>
      </c>
      <c r="B14" s="11" t="s">
        <v>7</v>
      </c>
      <c r="C14" s="11"/>
      <c r="D14" s="11"/>
      <c r="E14" s="11"/>
      <c r="F14" s="11"/>
      <c r="G14" s="12" t="s">
        <v>8</v>
      </c>
      <c r="H14" s="12"/>
      <c r="I14" s="12"/>
      <c r="J14" s="12"/>
      <c r="K14" s="12"/>
      <c r="L14" s="12"/>
      <c r="M14" s="12"/>
      <c r="N14" s="12"/>
      <c r="O14" s="12"/>
      <c r="P14" s="13" t="s">
        <v>9</v>
      </c>
      <c r="Q14" s="11" t="s">
        <v>10</v>
      </c>
      <c r="R14" s="14" t="s">
        <v>11</v>
      </c>
    </row>
    <row r="15" customFormat="false" ht="25.5" hidden="false" customHeight="true" outlineLevel="0" collapsed="false">
      <c r="A15" s="10"/>
      <c r="B15" s="13" t="s">
        <v>12</v>
      </c>
      <c r="C15" s="13" t="s">
        <v>13</v>
      </c>
      <c r="D15" s="13" t="s">
        <v>14</v>
      </c>
      <c r="E15" s="13" t="s">
        <v>15</v>
      </c>
      <c r="F15" s="13"/>
      <c r="G15" s="15" t="s">
        <v>16</v>
      </c>
      <c r="H15" s="16" t="s">
        <v>17</v>
      </c>
      <c r="I15" s="16" t="s">
        <v>18</v>
      </c>
      <c r="J15" s="16" t="s">
        <v>19</v>
      </c>
      <c r="K15" s="15" t="s">
        <v>20</v>
      </c>
      <c r="L15" s="12" t="s">
        <v>21</v>
      </c>
      <c r="M15" s="12" t="s">
        <v>22</v>
      </c>
      <c r="N15" s="12" t="s">
        <v>23</v>
      </c>
      <c r="O15" s="12"/>
      <c r="P15" s="16" t="s">
        <v>24</v>
      </c>
      <c r="Q15" s="11"/>
      <c r="R15" s="14"/>
    </row>
    <row r="16" customFormat="false" ht="121.5" hidden="false" customHeight="true" outlineLevel="0" collapsed="false">
      <c r="A16" s="10"/>
      <c r="B16" s="13"/>
      <c r="C16" s="13"/>
      <c r="D16" s="13"/>
      <c r="E16" s="13"/>
      <c r="F16" s="13"/>
      <c r="G16" s="15"/>
      <c r="H16" s="16"/>
      <c r="I16" s="16"/>
      <c r="J16" s="16"/>
      <c r="K16" s="15"/>
      <c r="L16" s="12"/>
      <c r="M16" s="12"/>
      <c r="N16" s="12"/>
      <c r="O16" s="12"/>
      <c r="P16" s="17"/>
      <c r="Q16" s="11"/>
      <c r="R16" s="14"/>
    </row>
    <row r="17" customFormat="false" ht="36.75" hidden="false" customHeight="true" outlineLevel="0" collapsed="false">
      <c r="A17" s="18"/>
      <c r="B17" s="19" t="s">
        <v>25</v>
      </c>
      <c r="C17" s="19" t="s">
        <v>25</v>
      </c>
      <c r="D17" s="19" t="s">
        <v>25</v>
      </c>
      <c r="E17" s="19" t="s">
        <v>25</v>
      </c>
      <c r="F17" s="20" t="s">
        <v>26</v>
      </c>
      <c r="G17" s="19" t="s">
        <v>25</v>
      </c>
      <c r="H17" s="19" t="s">
        <v>25</v>
      </c>
      <c r="I17" s="19" t="s">
        <v>25</v>
      </c>
      <c r="J17" s="19" t="s">
        <v>25</v>
      </c>
      <c r="K17" s="19" t="s">
        <v>25</v>
      </c>
      <c r="L17" s="19" t="s">
        <v>25</v>
      </c>
      <c r="M17" s="19" t="s">
        <v>25</v>
      </c>
      <c r="N17" s="19" t="s">
        <v>25</v>
      </c>
      <c r="O17" s="20" t="s">
        <v>27</v>
      </c>
      <c r="P17" s="21" t="s">
        <v>25</v>
      </c>
      <c r="Q17" s="22" t="s">
        <v>28</v>
      </c>
      <c r="R17" s="20" t="s">
        <v>29</v>
      </c>
    </row>
    <row r="18" customFormat="false" ht="19.5" hidden="false" customHeight="true" outlineLevel="0" collapsed="false">
      <c r="A18" s="23" t="n">
        <v>1</v>
      </c>
      <c r="B18" s="24" t="n">
        <v>2</v>
      </c>
      <c r="C18" s="24" t="n">
        <v>3</v>
      </c>
      <c r="D18" s="24" t="n">
        <v>4</v>
      </c>
      <c r="E18" s="24" t="n">
        <v>5</v>
      </c>
      <c r="F18" s="24" t="n">
        <v>6</v>
      </c>
      <c r="G18" s="24" t="n">
        <v>7</v>
      </c>
      <c r="H18" s="24" t="n">
        <v>8</v>
      </c>
      <c r="I18" s="24" t="n">
        <v>9</v>
      </c>
      <c r="J18" s="24" t="n">
        <v>10</v>
      </c>
      <c r="K18" s="24" t="n">
        <v>11</v>
      </c>
      <c r="L18" s="24" t="n">
        <v>12</v>
      </c>
      <c r="M18" s="24" t="n">
        <v>13</v>
      </c>
      <c r="N18" s="24" t="n">
        <v>14</v>
      </c>
      <c r="O18" s="24" t="n">
        <v>15</v>
      </c>
      <c r="P18" s="24" t="n">
        <v>16</v>
      </c>
      <c r="Q18" s="25" t="n">
        <v>17</v>
      </c>
      <c r="R18" s="26" t="n">
        <v>18</v>
      </c>
    </row>
    <row r="19" customFormat="false" ht="16.5" hidden="false" customHeight="true" outlineLevel="0" collapsed="false">
      <c r="A19" s="27" t="s">
        <v>30</v>
      </c>
      <c r="B19" s="28"/>
      <c r="C19" s="28"/>
      <c r="D19" s="28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30"/>
      <c r="R19" s="31"/>
    </row>
    <row r="20" customFormat="false" ht="51" hidden="false" customHeight="false" outlineLevel="0" collapsed="false">
      <c r="A20" s="32" t="s">
        <v>31</v>
      </c>
      <c r="B20" s="33" t="n">
        <v>32182.02297524</v>
      </c>
      <c r="C20" s="33" t="n">
        <v>1760.8811201</v>
      </c>
      <c r="D20" s="33" t="n">
        <v>0</v>
      </c>
      <c r="E20" s="34" t="n">
        <v>33942.90409534</v>
      </c>
      <c r="F20" s="35" t="n">
        <v>72.83884999</v>
      </c>
      <c r="G20" s="33" t="n">
        <v>11947.27551048</v>
      </c>
      <c r="H20" s="36" t="n">
        <v>1867.74573723064</v>
      </c>
      <c r="I20" s="36" t="n">
        <v>292.803499039898</v>
      </c>
      <c r="J20" s="36" t="n">
        <v>41.94</v>
      </c>
      <c r="K20" s="36" t="n">
        <v>90.2176</v>
      </c>
      <c r="L20" s="36" t="n">
        <v>0</v>
      </c>
      <c r="M20" s="36" t="n">
        <v>1050.70094452134</v>
      </c>
      <c r="N20" s="36" t="n">
        <v>15290.6832912719</v>
      </c>
      <c r="O20" s="37" t="n">
        <v>32.8126250885662</v>
      </c>
      <c r="P20" s="36" t="n">
        <v>49233.5873866119</v>
      </c>
      <c r="Q20" s="36" t="n">
        <v>466</v>
      </c>
      <c r="R20" s="36" t="n">
        <v>105.651475078566</v>
      </c>
      <c r="S20" s="38"/>
      <c r="T20" s="38"/>
    </row>
    <row r="21" customFormat="false" ht="51" hidden="false" customHeight="false" outlineLevel="0" collapsed="false">
      <c r="A21" s="39" t="s">
        <v>32</v>
      </c>
      <c r="B21" s="33" t="n">
        <v>1312.14256766</v>
      </c>
      <c r="C21" s="33" t="n">
        <v>71.79558215</v>
      </c>
      <c r="D21" s="33" t="n">
        <v>0</v>
      </c>
      <c r="E21" s="34" t="n">
        <v>1383.93814981</v>
      </c>
      <c r="F21" s="35" t="n">
        <v>72.83884999</v>
      </c>
      <c r="G21" s="33" t="n">
        <v>487.12067532</v>
      </c>
      <c r="H21" s="36" t="n">
        <v>76.1527231918071</v>
      </c>
      <c r="I21" s="36" t="n">
        <v>11.9383400896096</v>
      </c>
      <c r="J21" s="36" t="n">
        <v>1.71</v>
      </c>
      <c r="K21" s="36" t="n">
        <v>3.6784</v>
      </c>
      <c r="L21" s="36" t="n">
        <v>0</v>
      </c>
      <c r="M21" s="36" t="n">
        <v>42.839738081342</v>
      </c>
      <c r="N21" s="36" t="n">
        <v>623.439876682759</v>
      </c>
      <c r="O21" s="37" t="n">
        <v>32.8126250885663</v>
      </c>
      <c r="P21" s="36" t="n">
        <v>2007.37802649276</v>
      </c>
      <c r="Q21" s="36" t="n">
        <v>19</v>
      </c>
      <c r="R21" s="36" t="n">
        <v>105.651475078566</v>
      </c>
      <c r="S21" s="38"/>
      <c r="T21" s="38"/>
    </row>
    <row r="22" customFormat="false" ht="51.75" hidden="false" customHeight="true" outlineLevel="0" collapsed="false">
      <c r="A22" s="39" t="s">
        <v>33</v>
      </c>
      <c r="B22" s="33" t="n">
        <v>29695.8581102</v>
      </c>
      <c r="C22" s="33" t="n">
        <v>1624.8473855</v>
      </c>
      <c r="D22" s="33" t="n">
        <v>0</v>
      </c>
      <c r="E22" s="34" t="n">
        <v>31320.7054957</v>
      </c>
      <c r="F22" s="35" t="n">
        <v>72.83884999</v>
      </c>
      <c r="G22" s="33" t="n">
        <v>11024.3100204</v>
      </c>
      <c r="H22" s="36" t="n">
        <v>1513.96438916184</v>
      </c>
      <c r="I22" s="36" t="n">
        <v>237.341765387013</v>
      </c>
      <c r="J22" s="36" t="n">
        <v>38.7</v>
      </c>
      <c r="K22" s="36" t="n">
        <v>83.248</v>
      </c>
      <c r="L22" s="36" t="n">
        <v>0</v>
      </c>
      <c r="M22" s="36" t="n">
        <v>942.674862098735</v>
      </c>
      <c r="N22" s="36" t="n">
        <v>13840.2390370476</v>
      </c>
      <c r="O22" s="37" t="n">
        <v>32.1866024117386</v>
      </c>
      <c r="P22" s="36" t="n">
        <v>45160.9445327476</v>
      </c>
      <c r="Q22" s="36" t="n">
        <v>430</v>
      </c>
      <c r="R22" s="36" t="n">
        <v>105.025452401739</v>
      </c>
      <c r="S22" s="38"/>
      <c r="T22" s="38"/>
    </row>
    <row r="23" customFormat="false" ht="68.25" hidden="false" customHeight="true" outlineLevel="0" collapsed="false">
      <c r="A23" s="39" t="s">
        <v>34</v>
      </c>
      <c r="B23" s="33" t="n">
        <v>690.6013514</v>
      </c>
      <c r="C23" s="33" t="n">
        <v>37.7871485</v>
      </c>
      <c r="D23" s="33" t="n">
        <v>0</v>
      </c>
      <c r="E23" s="34" t="n">
        <v>728.3884999</v>
      </c>
      <c r="F23" s="35" t="n">
        <v>72.83884999</v>
      </c>
      <c r="G23" s="33" t="n">
        <v>256.3793028</v>
      </c>
      <c r="H23" s="36" t="n">
        <v>35.2084741665545</v>
      </c>
      <c r="I23" s="36" t="n">
        <v>5.51957593923287</v>
      </c>
      <c r="J23" s="36" t="n">
        <v>0.9</v>
      </c>
      <c r="K23" s="36" t="n">
        <v>1.936</v>
      </c>
      <c r="L23" s="36" t="n">
        <v>0</v>
      </c>
      <c r="M23" s="36" t="n">
        <v>21.9226712115985</v>
      </c>
      <c r="N23" s="36" t="n">
        <v>321.866024117386</v>
      </c>
      <c r="O23" s="37" t="n">
        <v>32.1866024117386</v>
      </c>
      <c r="P23" s="36" t="n">
        <v>1050.25452401739</v>
      </c>
      <c r="Q23" s="36" t="n">
        <v>10</v>
      </c>
      <c r="R23" s="36" t="n">
        <v>105.025452401739</v>
      </c>
      <c r="S23" s="38"/>
      <c r="T23" s="38"/>
    </row>
    <row r="24" customFormat="false" ht="58.5" hidden="false" customHeight="true" outlineLevel="0" collapsed="false">
      <c r="A24" s="40" t="s">
        <v>35</v>
      </c>
      <c r="B24" s="33" t="n">
        <v>5179.5101355</v>
      </c>
      <c r="C24" s="33" t="n">
        <v>283.40361375</v>
      </c>
      <c r="D24" s="33" t="n">
        <v>0</v>
      </c>
      <c r="E24" s="34" t="n">
        <v>5462.91374925</v>
      </c>
      <c r="F24" s="35" t="n">
        <v>72.83884999</v>
      </c>
      <c r="G24" s="33" t="n">
        <v>1922.844771</v>
      </c>
      <c r="H24" s="36" t="n">
        <v>264.063556249159</v>
      </c>
      <c r="I24" s="36" t="n">
        <v>41.3968195442465</v>
      </c>
      <c r="J24" s="36" t="n">
        <v>6.75</v>
      </c>
      <c r="K24" s="36" t="n">
        <v>14.52</v>
      </c>
      <c r="L24" s="36" t="n">
        <v>0</v>
      </c>
      <c r="M24" s="36" t="n">
        <v>164.420034086989</v>
      </c>
      <c r="N24" s="36" t="n">
        <v>2413.99518088039</v>
      </c>
      <c r="O24" s="37" t="n">
        <v>32.1866024117386</v>
      </c>
      <c r="P24" s="36" t="n">
        <v>7876.90893013039</v>
      </c>
      <c r="Q24" s="36" t="n">
        <v>75</v>
      </c>
      <c r="R24" s="36" t="n">
        <v>105.025452401739</v>
      </c>
      <c r="S24" s="38"/>
      <c r="T24" s="38"/>
    </row>
    <row r="25" customFormat="false" ht="25.5" hidden="false" customHeight="false" outlineLevel="0" collapsed="false">
      <c r="A25" s="40" t="s">
        <v>36</v>
      </c>
      <c r="B25" s="41" t="n">
        <v>2923.36282185</v>
      </c>
      <c r="C25" s="41" t="n">
        <v>1930.90517815</v>
      </c>
      <c r="D25" s="33" t="n">
        <v>0</v>
      </c>
      <c r="E25" s="34" t="n">
        <v>4854.268</v>
      </c>
      <c r="F25" s="35" t="n">
        <v>10.0088</v>
      </c>
      <c r="G25" s="41" t="n">
        <v>0</v>
      </c>
      <c r="H25" s="42" t="n">
        <v>0</v>
      </c>
      <c r="I25" s="42" t="n">
        <v>0</v>
      </c>
      <c r="J25" s="42" t="n">
        <v>0</v>
      </c>
      <c r="K25" s="42" t="n">
        <v>0</v>
      </c>
      <c r="L25" s="36" t="n">
        <v>0</v>
      </c>
      <c r="M25" s="42" t="n">
        <v>0</v>
      </c>
      <c r="N25" s="36" t="n">
        <v>0</v>
      </c>
      <c r="O25" s="37" t="n">
        <v>0</v>
      </c>
      <c r="P25" s="36" t="n">
        <v>4854.268</v>
      </c>
      <c r="Q25" s="42" t="n">
        <v>485</v>
      </c>
      <c r="R25" s="36" t="n">
        <v>10.0088</v>
      </c>
      <c r="S25" s="38"/>
      <c r="T25" s="38"/>
    </row>
    <row r="26" customFormat="false" ht="25.5" hidden="false" customHeight="false" outlineLevel="0" collapsed="false">
      <c r="A26" s="40" t="s">
        <v>37</v>
      </c>
      <c r="B26" s="41" t="n">
        <v>2652.1229724</v>
      </c>
      <c r="C26" s="41" t="n">
        <v>1751.7490276</v>
      </c>
      <c r="D26" s="33" t="n">
        <v>0</v>
      </c>
      <c r="E26" s="34" t="n">
        <v>4403.872</v>
      </c>
      <c r="F26" s="35" t="n">
        <v>10.0088</v>
      </c>
      <c r="G26" s="41" t="n">
        <v>0</v>
      </c>
      <c r="H26" s="42" t="n">
        <v>0</v>
      </c>
      <c r="I26" s="42" t="n">
        <v>0</v>
      </c>
      <c r="J26" s="42" t="n">
        <v>0</v>
      </c>
      <c r="K26" s="42" t="n">
        <v>0</v>
      </c>
      <c r="L26" s="36" t="n">
        <v>0</v>
      </c>
      <c r="M26" s="42" t="n">
        <v>0</v>
      </c>
      <c r="N26" s="36" t="n">
        <v>0</v>
      </c>
      <c r="O26" s="37" t="n">
        <v>0</v>
      </c>
      <c r="P26" s="36" t="n">
        <v>4403.872</v>
      </c>
      <c r="Q26" s="42" t="n">
        <v>440</v>
      </c>
      <c r="R26" s="36" t="n">
        <v>10.0088</v>
      </c>
      <c r="S26" s="38"/>
      <c r="T26" s="38"/>
    </row>
    <row r="27" customFormat="false" ht="25.5" hidden="false" customHeight="false" outlineLevel="0" collapsed="false">
      <c r="A27" s="40" t="s">
        <v>38</v>
      </c>
      <c r="B27" s="41" t="n">
        <v>452.06641575</v>
      </c>
      <c r="C27" s="41" t="n">
        <v>298.59358425</v>
      </c>
      <c r="D27" s="33" t="n">
        <v>0</v>
      </c>
      <c r="E27" s="34" t="n">
        <v>750.66</v>
      </c>
      <c r="F27" s="35" t="n">
        <v>10.0088</v>
      </c>
      <c r="G27" s="41" t="n">
        <v>0</v>
      </c>
      <c r="H27" s="42" t="n">
        <v>0</v>
      </c>
      <c r="I27" s="42" t="n">
        <v>0</v>
      </c>
      <c r="J27" s="42" t="n">
        <v>0</v>
      </c>
      <c r="K27" s="42" t="n">
        <v>0</v>
      </c>
      <c r="L27" s="36" t="n">
        <v>0</v>
      </c>
      <c r="M27" s="42" t="n">
        <v>0</v>
      </c>
      <c r="N27" s="36" t="n">
        <v>0</v>
      </c>
      <c r="O27" s="37" t="n">
        <v>0</v>
      </c>
      <c r="P27" s="36" t="n">
        <v>750.66</v>
      </c>
      <c r="Q27" s="42" t="n">
        <v>75</v>
      </c>
      <c r="R27" s="36" t="n">
        <v>10.0088</v>
      </c>
      <c r="S27" s="38"/>
      <c r="T27" s="38"/>
    </row>
    <row r="28" customFormat="false" ht="25.5" hidden="false" customHeight="false" outlineLevel="0" collapsed="false">
      <c r="A28" s="40" t="s">
        <v>39</v>
      </c>
      <c r="B28" s="33" t="n">
        <v>0</v>
      </c>
      <c r="C28" s="33" t="n">
        <v>803.19093</v>
      </c>
      <c r="D28" s="33" t="n">
        <v>0</v>
      </c>
      <c r="E28" s="34" t="n">
        <v>803.19093</v>
      </c>
      <c r="F28" s="35" t="n">
        <v>3.56973746666667</v>
      </c>
      <c r="G28" s="41" t="n">
        <v>0</v>
      </c>
      <c r="H28" s="36" t="n">
        <v>0</v>
      </c>
      <c r="I28" s="36" t="n">
        <v>0</v>
      </c>
      <c r="J28" s="42" t="n">
        <v>0</v>
      </c>
      <c r="K28" s="42" t="n">
        <v>0</v>
      </c>
      <c r="L28" s="36" t="n">
        <v>0</v>
      </c>
      <c r="M28" s="36" t="n">
        <v>158.77127</v>
      </c>
      <c r="N28" s="36" t="n">
        <v>158.77127</v>
      </c>
      <c r="O28" s="37" t="n">
        <v>0.705650088888889</v>
      </c>
      <c r="P28" s="36" t="n">
        <v>961.9622</v>
      </c>
      <c r="Q28" s="36" t="n">
        <v>225</v>
      </c>
      <c r="R28" s="36" t="n">
        <v>4.27538755555556</v>
      </c>
      <c r="S28" s="38"/>
      <c r="T28" s="38"/>
    </row>
    <row r="29" customFormat="false" ht="26.25" hidden="false" customHeight="false" outlineLevel="0" collapsed="false">
      <c r="A29" s="43" t="s">
        <v>40</v>
      </c>
      <c r="B29" s="33" t="n">
        <v>0</v>
      </c>
      <c r="C29" s="33" t="n">
        <v>0</v>
      </c>
      <c r="D29" s="33" t="n">
        <v>0</v>
      </c>
      <c r="E29" s="34" t="n">
        <v>0</v>
      </c>
      <c r="F29" s="35" t="n">
        <v>0</v>
      </c>
      <c r="G29" s="41" t="n">
        <v>0</v>
      </c>
      <c r="H29" s="36" t="n">
        <v>0</v>
      </c>
      <c r="I29" s="36" t="n">
        <v>0</v>
      </c>
      <c r="J29" s="42" t="n">
        <v>0</v>
      </c>
      <c r="K29" s="42" t="n">
        <v>0</v>
      </c>
      <c r="L29" s="36" t="n">
        <v>0</v>
      </c>
      <c r="M29" s="36" t="n">
        <v>243.0364</v>
      </c>
      <c r="N29" s="36" t="n">
        <v>243.0364</v>
      </c>
      <c r="O29" s="37" t="n">
        <v>12.15182</v>
      </c>
      <c r="P29" s="36" t="n">
        <v>243.0364</v>
      </c>
      <c r="Q29" s="36" t="n">
        <v>20</v>
      </c>
      <c r="R29" s="36" t="n">
        <v>12.15182</v>
      </c>
      <c r="S29" s="38"/>
      <c r="T29" s="38"/>
    </row>
    <row r="30" customFormat="false" ht="15.75" hidden="false" customHeight="false" outlineLevel="0" collapsed="false">
      <c r="A30" s="44" t="s">
        <v>41</v>
      </c>
      <c r="B30" s="45" t="n">
        <f aca="false">SUM(B20:B29)</f>
        <v>75087.68735</v>
      </c>
      <c r="C30" s="46" t="n">
        <f aca="false">SUM(C20:C29)</f>
        <v>8563.15357</v>
      </c>
      <c r="D30" s="46" t="n">
        <f aca="false">SUM(D20:D29)</f>
        <v>0</v>
      </c>
      <c r="E30" s="46" t="n">
        <f aca="false">SUM(E20:E29)</f>
        <v>83650.84092</v>
      </c>
      <c r="F30" s="46" t="s">
        <v>42</v>
      </c>
      <c r="G30" s="46" t="n">
        <f aca="false">SUM(G20:G29)</f>
        <v>25637.93028</v>
      </c>
      <c r="H30" s="46" t="n">
        <f aca="false">SUM(H20:H29)</f>
        <v>3757.13488</v>
      </c>
      <c r="I30" s="46" t="n">
        <f aca="false">SUM(I20:I29)</f>
        <v>589</v>
      </c>
      <c r="J30" s="46" t="n">
        <f aca="false">SUM(J20:J29)</f>
        <v>90</v>
      </c>
      <c r="K30" s="46" t="n">
        <f aca="false">SUM(K20:K29)</f>
        <v>193.6</v>
      </c>
      <c r="L30" s="46" t="n">
        <f aca="false">SUM(L20:L29)</f>
        <v>0</v>
      </c>
      <c r="M30" s="46" t="n">
        <f aca="false">SUM(M20:M29)</f>
        <v>2624.36592</v>
      </c>
      <c r="N30" s="46" t="n">
        <f aca="false">SUM(N20:N29)</f>
        <v>32892.03108</v>
      </c>
      <c r="O30" s="46" t="s">
        <v>42</v>
      </c>
      <c r="P30" s="46" t="n">
        <f aca="false">SUM(P20:P29)</f>
        <v>116542.872</v>
      </c>
      <c r="Q30" s="47" t="s">
        <v>42</v>
      </c>
      <c r="R30" s="48" t="s">
        <v>42</v>
      </c>
    </row>
    <row r="31" customFormat="false" ht="15" hidden="false" customHeight="false" outlineLevel="0" collapsed="false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</row>
    <row r="32" customFormat="false" ht="15" hidden="false" customHeight="false" outlineLevel="0" collapsed="false">
      <c r="A32" s="49" t="s">
        <v>43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</row>
    <row r="33" customFormat="false" ht="15" hidden="false" customHeight="false" outlineLevel="0" collapsed="false">
      <c r="A33" s="49" t="s">
        <v>44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</row>
    <row r="34" customFormat="false" ht="15" hidden="false" customHeight="false" outlineLevel="0" collapsed="false">
      <c r="A34" s="49" t="s">
        <v>45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</row>
    <row r="35" customFormat="false" ht="15" hidden="false" customHeight="false" outlineLevel="0" collapsed="false">
      <c r="A35" s="49" t="s">
        <v>46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</row>
    <row r="36" customFormat="false" ht="15" hidden="false" customHeight="false" outlineLevel="0" collapsed="false">
      <c r="A36" s="49" t="s">
        <v>47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</row>
    <row r="37" customFormat="false" ht="15" hidden="false" customHeight="false" outlineLevel="0" collapsed="false">
      <c r="A37" s="49" t="s">
        <v>48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</row>
  </sheetData>
  <mergeCells count="23">
    <mergeCell ref="A1:X1"/>
    <mergeCell ref="O4:R4"/>
    <mergeCell ref="O5:R5"/>
    <mergeCell ref="O6:R6"/>
    <mergeCell ref="A9:R9"/>
    <mergeCell ref="A11:R11"/>
    <mergeCell ref="A14:A16"/>
    <mergeCell ref="B14:F14"/>
    <mergeCell ref="G14:O14"/>
    <mergeCell ref="Q14:Q16"/>
    <mergeCell ref="R14:R16"/>
    <mergeCell ref="B15:B16"/>
    <mergeCell ref="C15:C16"/>
    <mergeCell ref="D15:D16"/>
    <mergeCell ref="E15:F16"/>
    <mergeCell ref="G15:G16"/>
    <mergeCell ref="H15:H16"/>
    <mergeCell ref="I15:I16"/>
    <mergeCell ref="J15:J16"/>
    <mergeCell ref="K15:K16"/>
    <mergeCell ref="L15:L16"/>
    <mergeCell ref="M15:M16"/>
    <mergeCell ref="N15:O16"/>
  </mergeCells>
  <printOptions headings="false" gridLines="false" gridLinesSet="true" horizontalCentered="false" verticalCentered="false"/>
  <pageMargins left="0.39375" right="0.39375" top="0.39375" bottom="0.39375" header="0.511805555555555" footer="0.511805555555555"/>
  <pageSetup paperSize="9" scale="6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00B050"/>
    <pageSetUpPr fitToPage="false"/>
  </sheetPr>
  <dimension ref="A1:X33"/>
  <sheetViews>
    <sheetView showFormulas="false" showGridLines="true" showRowColHeaders="true" showZeros="true" rightToLeft="false" tabSelected="false" showOutlineSymbols="true" defaultGridColor="true" view="normal" topLeftCell="A1" colorId="64" zoomScale="86" zoomScaleNormal="86" zoomScalePageLayoutView="100" workbookViewId="0">
      <selection pane="topLeft" activeCell="O6" activeCellId="0" sqref="O6"/>
    </sheetView>
  </sheetViews>
  <sheetFormatPr defaultColWidth="9.15625" defaultRowHeight="14.25" zeroHeight="false" outlineLevelRow="0" outlineLevelCol="0"/>
  <cols>
    <col collapsed="false" customWidth="true" hidden="false" outlineLevel="0" max="1" min="1" style="2" width="37.99"/>
    <col collapsed="false" customWidth="true" hidden="false" outlineLevel="0" max="2" min="2" style="2" width="11.29"/>
    <col collapsed="false" customWidth="true" hidden="false" outlineLevel="0" max="3" min="3" style="2" width="9.85"/>
    <col collapsed="false" customWidth="false" hidden="false" outlineLevel="0" max="4" min="4" style="2" width="9.14"/>
    <col collapsed="false" customWidth="true" hidden="false" outlineLevel="0" max="5" min="5" style="2" width="11.99"/>
    <col collapsed="false" customWidth="true" hidden="false" outlineLevel="0" max="6" min="6" style="2" width="10.85"/>
    <col collapsed="false" customWidth="true" hidden="false" outlineLevel="0" max="7" min="7" style="2" width="10.58"/>
    <col collapsed="false" customWidth="false" hidden="false" outlineLevel="0" max="13" min="8" style="2" width="9.14"/>
    <col collapsed="false" customWidth="true" hidden="false" outlineLevel="0" max="14" min="14" style="2" width="11.29"/>
    <col collapsed="false" customWidth="true" hidden="false" outlineLevel="0" max="15" min="15" style="2" width="11.42"/>
    <col collapsed="false" customWidth="true" hidden="false" outlineLevel="0" max="16" min="16" style="2" width="14.43"/>
    <col collapsed="false" customWidth="true" hidden="false" outlineLevel="0" max="17" min="17" style="2" width="10.58"/>
    <col collapsed="false" customWidth="false" hidden="false" outlineLevel="0" max="1024" min="18" style="2" width="9.14"/>
  </cols>
  <sheetData>
    <row r="1" customFormat="false" ht="33" hidden="false" customHeight="false" outlineLevel="0" collapsed="false">
      <c r="A1" s="1" t="n">
        <v>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50"/>
      <c r="X1" s="50"/>
    </row>
    <row r="3" customFormat="false" ht="18" hidden="false" customHeight="true" outlineLevel="0" collapsed="false">
      <c r="K3" s="51"/>
      <c r="L3" s="51"/>
      <c r="M3" s="51"/>
      <c r="N3" s="51"/>
      <c r="O3" s="5" t="s">
        <v>49</v>
      </c>
      <c r="P3" s="5"/>
      <c r="Q3" s="5"/>
      <c r="R3" s="5"/>
    </row>
    <row r="4" customFormat="false" ht="18" hidden="false" customHeight="true" outlineLevel="0" collapsed="false">
      <c r="K4" s="51"/>
      <c r="L4" s="51"/>
      <c r="M4" s="51"/>
      <c r="N4" s="51"/>
      <c r="O4" s="6" t="s">
        <v>1</v>
      </c>
      <c r="P4" s="6"/>
      <c r="Q4" s="6"/>
      <c r="R4" s="6"/>
    </row>
    <row r="5" customFormat="false" ht="18" hidden="false" customHeight="true" outlineLevel="0" collapsed="false">
      <c r="K5" s="4"/>
      <c r="L5" s="4"/>
      <c r="M5" s="4"/>
      <c r="N5" s="51"/>
      <c r="O5" s="6" t="s">
        <v>2</v>
      </c>
      <c r="P5" s="6"/>
      <c r="Q5" s="6"/>
      <c r="R5" s="6"/>
    </row>
    <row r="6" customFormat="false" ht="18" hidden="false" customHeight="true" outlineLevel="0" collapsed="false">
      <c r="K6" s="52"/>
      <c r="L6" s="52"/>
      <c r="M6" s="52"/>
      <c r="N6" s="51"/>
      <c r="O6" s="7" t="s">
        <v>3</v>
      </c>
      <c r="P6" s="7"/>
      <c r="Q6" s="7"/>
      <c r="R6" s="7"/>
    </row>
    <row r="9" customFormat="false" ht="18" hidden="false" customHeight="false" outlineLevel="0" collapsed="false">
      <c r="A9" s="8" t="s">
        <v>4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</row>
    <row r="10" customFormat="false" ht="15" hidden="false" customHeight="false" outlineLevel="0" collapsed="false">
      <c r="A10" s="53"/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</row>
    <row r="11" customFormat="false" ht="35.25" hidden="false" customHeight="true" outlineLevel="0" collapsed="false">
      <c r="A11" s="54" t="s">
        <v>50</v>
      </c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</row>
    <row r="13" customFormat="false" ht="15" hidden="false" customHeight="false" outlineLevel="0" collapsed="false"/>
    <row r="14" customFormat="false" ht="68.25" hidden="false" customHeight="true" outlineLevel="0" collapsed="false">
      <c r="A14" s="13" t="s">
        <v>51</v>
      </c>
      <c r="B14" s="11" t="s">
        <v>7</v>
      </c>
      <c r="C14" s="11"/>
      <c r="D14" s="11"/>
      <c r="E14" s="11"/>
      <c r="F14" s="11"/>
      <c r="G14" s="12" t="s">
        <v>8</v>
      </c>
      <c r="H14" s="12"/>
      <c r="I14" s="12"/>
      <c r="J14" s="12"/>
      <c r="K14" s="12"/>
      <c r="L14" s="12"/>
      <c r="M14" s="12"/>
      <c r="N14" s="12"/>
      <c r="O14" s="12"/>
      <c r="P14" s="13" t="s">
        <v>9</v>
      </c>
      <c r="Q14" s="11" t="s">
        <v>10</v>
      </c>
      <c r="R14" s="14" t="s">
        <v>52</v>
      </c>
    </row>
    <row r="15" customFormat="false" ht="22.5" hidden="false" customHeight="true" outlineLevel="0" collapsed="false">
      <c r="A15" s="13"/>
      <c r="B15" s="13" t="s">
        <v>12</v>
      </c>
      <c r="C15" s="13" t="s">
        <v>13</v>
      </c>
      <c r="D15" s="13" t="s">
        <v>14</v>
      </c>
      <c r="E15" s="13" t="s">
        <v>15</v>
      </c>
      <c r="F15" s="13"/>
      <c r="G15" s="15" t="s">
        <v>16</v>
      </c>
      <c r="H15" s="16" t="s">
        <v>17</v>
      </c>
      <c r="I15" s="16" t="s">
        <v>18</v>
      </c>
      <c r="J15" s="16" t="s">
        <v>19</v>
      </c>
      <c r="K15" s="15" t="s">
        <v>20</v>
      </c>
      <c r="L15" s="12" t="s">
        <v>21</v>
      </c>
      <c r="M15" s="12" t="s">
        <v>22</v>
      </c>
      <c r="N15" s="12" t="s">
        <v>23</v>
      </c>
      <c r="O15" s="12"/>
      <c r="P15" s="16" t="s">
        <v>24</v>
      </c>
      <c r="Q15" s="11"/>
      <c r="R15" s="14"/>
    </row>
    <row r="16" customFormat="false" ht="68.25" hidden="false" customHeight="true" outlineLevel="0" collapsed="false">
      <c r="A16" s="13"/>
      <c r="B16" s="13"/>
      <c r="C16" s="13"/>
      <c r="D16" s="13"/>
      <c r="E16" s="13"/>
      <c r="F16" s="13"/>
      <c r="G16" s="15"/>
      <c r="H16" s="16"/>
      <c r="I16" s="16"/>
      <c r="J16" s="16"/>
      <c r="K16" s="15"/>
      <c r="L16" s="12"/>
      <c r="M16" s="12"/>
      <c r="N16" s="12"/>
      <c r="O16" s="12"/>
      <c r="P16" s="17"/>
      <c r="Q16" s="11"/>
      <c r="R16" s="14"/>
    </row>
    <row r="17" customFormat="false" ht="38.25" hidden="false" customHeight="true" outlineLevel="0" collapsed="false">
      <c r="A17" s="55"/>
      <c r="B17" s="19" t="s">
        <v>25</v>
      </c>
      <c r="C17" s="19" t="s">
        <v>25</v>
      </c>
      <c r="D17" s="19" t="s">
        <v>25</v>
      </c>
      <c r="E17" s="19" t="s">
        <v>25</v>
      </c>
      <c r="F17" s="20" t="s">
        <v>53</v>
      </c>
      <c r="G17" s="19" t="s">
        <v>25</v>
      </c>
      <c r="H17" s="19" t="s">
        <v>25</v>
      </c>
      <c r="I17" s="19" t="s">
        <v>25</v>
      </c>
      <c r="J17" s="19" t="s">
        <v>25</v>
      </c>
      <c r="K17" s="19" t="s">
        <v>25</v>
      </c>
      <c r="L17" s="19" t="s">
        <v>25</v>
      </c>
      <c r="M17" s="19" t="s">
        <v>25</v>
      </c>
      <c r="N17" s="19" t="s">
        <v>25</v>
      </c>
      <c r="O17" s="20" t="s">
        <v>54</v>
      </c>
      <c r="P17" s="21" t="s">
        <v>25</v>
      </c>
      <c r="Q17" s="22" t="s">
        <v>28</v>
      </c>
      <c r="R17" s="20" t="s">
        <v>29</v>
      </c>
    </row>
    <row r="18" customFormat="false" ht="19.5" hidden="false" customHeight="true" outlineLevel="0" collapsed="false">
      <c r="A18" s="24" t="n">
        <v>1</v>
      </c>
      <c r="B18" s="24" t="n">
        <v>2</v>
      </c>
      <c r="C18" s="24" t="n">
        <v>3</v>
      </c>
      <c r="D18" s="24" t="n">
        <v>4</v>
      </c>
      <c r="E18" s="24" t="n">
        <v>5</v>
      </c>
      <c r="F18" s="24" t="n">
        <v>6</v>
      </c>
      <c r="G18" s="24" t="n">
        <v>7</v>
      </c>
      <c r="H18" s="24" t="n">
        <v>8</v>
      </c>
      <c r="I18" s="24" t="n">
        <v>9</v>
      </c>
      <c r="J18" s="24" t="n">
        <v>10</v>
      </c>
      <c r="K18" s="24" t="n">
        <v>11</v>
      </c>
      <c r="L18" s="24" t="n">
        <v>12</v>
      </c>
      <c r="M18" s="24" t="n">
        <v>13</v>
      </c>
      <c r="N18" s="24" t="n">
        <v>14</v>
      </c>
      <c r="O18" s="24" t="n">
        <v>15</v>
      </c>
      <c r="P18" s="24" t="n">
        <v>16</v>
      </c>
      <c r="Q18" s="25" t="n">
        <v>17</v>
      </c>
      <c r="R18" s="26" t="n">
        <v>18</v>
      </c>
    </row>
    <row r="19" customFormat="false" ht="14.25" hidden="false" customHeight="false" outlineLevel="0" collapsed="false">
      <c r="A19" s="56" t="s">
        <v>30</v>
      </c>
      <c r="B19" s="57"/>
      <c r="C19" s="57"/>
      <c r="D19" s="57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9"/>
      <c r="R19" s="60"/>
    </row>
    <row r="20" s="69" customFormat="true" ht="48" hidden="false" customHeight="false" outlineLevel="0" collapsed="false">
      <c r="A20" s="61" t="s">
        <v>55</v>
      </c>
      <c r="B20" s="62" t="n">
        <v>6905.15</v>
      </c>
      <c r="C20" s="62" t="n">
        <v>81.28</v>
      </c>
      <c r="D20" s="63" t="n">
        <v>14.31</v>
      </c>
      <c r="E20" s="64" t="n">
        <f aca="false">SUM(B20:D20)</f>
        <v>7000.74</v>
      </c>
      <c r="F20" s="64" t="n">
        <v>100.01</v>
      </c>
      <c r="G20" s="65" t="n">
        <v>1978.37</v>
      </c>
      <c r="H20" s="65" t="n">
        <v>0</v>
      </c>
      <c r="I20" s="65" t="n">
        <v>0</v>
      </c>
      <c r="J20" s="65" t="n">
        <v>0</v>
      </c>
      <c r="K20" s="65" t="n">
        <v>0</v>
      </c>
      <c r="L20" s="65" t="n">
        <v>0</v>
      </c>
      <c r="M20" s="65" t="n">
        <v>0</v>
      </c>
      <c r="N20" s="65" t="n">
        <f aca="false">SUM(G20:M20)</f>
        <v>1978.37</v>
      </c>
      <c r="O20" s="65" t="n">
        <f aca="false">N20/Q20</f>
        <v>28.2624285714286</v>
      </c>
      <c r="P20" s="64" t="n">
        <f aca="false">E20+N20</f>
        <v>8979.11</v>
      </c>
      <c r="Q20" s="66" t="n">
        <v>70</v>
      </c>
      <c r="R20" s="67" t="n">
        <f aca="false">P20/Q20</f>
        <v>128.273</v>
      </c>
      <c r="S20" s="68"/>
      <c r="T20" s="68"/>
    </row>
    <row r="21" s="69" customFormat="true" ht="52.5" hidden="false" customHeight="true" outlineLevel="0" collapsed="false">
      <c r="A21" s="61" t="s">
        <v>56</v>
      </c>
      <c r="B21" s="62" t="n">
        <v>22293.76</v>
      </c>
      <c r="C21" s="62" t="n">
        <v>262.42</v>
      </c>
      <c r="D21" s="63" t="n">
        <v>46.19</v>
      </c>
      <c r="E21" s="64" t="n">
        <f aca="false">SUM(B21:D21)-0.01</f>
        <v>22602.36</v>
      </c>
      <c r="F21" s="64" t="n">
        <v>100.01</v>
      </c>
      <c r="G21" s="65" t="n">
        <v>6387.31</v>
      </c>
      <c r="H21" s="65" t="n">
        <v>0</v>
      </c>
      <c r="I21" s="65" t="n">
        <v>0</v>
      </c>
      <c r="J21" s="65" t="n">
        <v>0</v>
      </c>
      <c r="K21" s="65" t="n">
        <v>0</v>
      </c>
      <c r="L21" s="65" t="n">
        <v>0</v>
      </c>
      <c r="M21" s="65" t="n">
        <v>0</v>
      </c>
      <c r="N21" s="65" t="n">
        <f aca="false">SUM(G21:M21)</f>
        <v>6387.31</v>
      </c>
      <c r="O21" s="65" t="n">
        <f aca="false">N21/Q21</f>
        <v>28.2624336283186</v>
      </c>
      <c r="P21" s="64" t="n">
        <f aca="false">E21+N21</f>
        <v>28989.67</v>
      </c>
      <c r="Q21" s="66" t="n">
        <v>226</v>
      </c>
      <c r="R21" s="67" t="n">
        <f aca="false">P21/Q21</f>
        <v>128.272876106195</v>
      </c>
      <c r="S21" s="68"/>
      <c r="T21" s="68"/>
    </row>
    <row r="22" s="69" customFormat="true" ht="60" hidden="false" customHeight="false" outlineLevel="0" collapsed="false">
      <c r="A22" s="61" t="s">
        <v>57</v>
      </c>
      <c r="B22" s="62" t="n">
        <v>2367.48</v>
      </c>
      <c r="C22" s="62" t="n">
        <v>27.87</v>
      </c>
      <c r="D22" s="63" t="n">
        <v>4.91</v>
      </c>
      <c r="E22" s="64" t="n">
        <f aca="false">SUM(B22:D22)-0.01</f>
        <v>2400.25</v>
      </c>
      <c r="F22" s="64" t="n">
        <v>100.01</v>
      </c>
      <c r="G22" s="65" t="n">
        <v>678.3</v>
      </c>
      <c r="H22" s="65" t="n">
        <v>0</v>
      </c>
      <c r="I22" s="65" t="n">
        <v>0</v>
      </c>
      <c r="J22" s="65" t="n">
        <v>0</v>
      </c>
      <c r="K22" s="65" t="n">
        <v>0</v>
      </c>
      <c r="L22" s="65" t="n">
        <v>0</v>
      </c>
      <c r="M22" s="65" t="n">
        <v>0</v>
      </c>
      <c r="N22" s="65" t="n">
        <f aca="false">SUM(G22:M22)</f>
        <v>678.3</v>
      </c>
      <c r="O22" s="65" t="n">
        <f aca="false">N22/Q22</f>
        <v>28.2625</v>
      </c>
      <c r="P22" s="64" t="n">
        <f aca="false">E22+N22</f>
        <v>3078.55</v>
      </c>
      <c r="Q22" s="66" t="n">
        <v>24</v>
      </c>
      <c r="R22" s="67" t="n">
        <f aca="false">P22/Q22</f>
        <v>128.272916666667</v>
      </c>
    </row>
    <row r="23" s="69" customFormat="true" ht="36" hidden="false" customHeight="false" outlineLevel="0" collapsed="false">
      <c r="A23" s="70" t="s">
        <v>58</v>
      </c>
      <c r="B23" s="63" t="n">
        <v>0</v>
      </c>
      <c r="C23" s="62" t="n">
        <v>27.03</v>
      </c>
      <c r="D23" s="63" t="n">
        <v>0</v>
      </c>
      <c r="E23" s="64" t="n">
        <f aca="false">SUM(B23:D23)</f>
        <v>27.03</v>
      </c>
      <c r="F23" s="64" t="n">
        <v>0.39</v>
      </c>
      <c r="G23" s="65" t="n">
        <v>2357.48</v>
      </c>
      <c r="H23" s="65" t="n">
        <v>481.7</v>
      </c>
      <c r="I23" s="71" t="n">
        <v>65.63</v>
      </c>
      <c r="J23" s="65" t="n">
        <v>134.87</v>
      </c>
      <c r="K23" s="65" t="n">
        <v>31.84</v>
      </c>
      <c r="L23" s="71" t="n">
        <v>0</v>
      </c>
      <c r="M23" s="65" t="n">
        <v>128.68</v>
      </c>
      <c r="N23" s="65" t="n">
        <f aca="false">SUM(G23:M23)</f>
        <v>3200.2</v>
      </c>
      <c r="O23" s="65" t="n">
        <f aca="false">N23/Q23</f>
        <v>45.7171428571429</v>
      </c>
      <c r="P23" s="64" t="n">
        <f aca="false">E23+N23</f>
        <v>3227.23</v>
      </c>
      <c r="Q23" s="72" t="n">
        <v>70</v>
      </c>
      <c r="R23" s="67" t="n">
        <f aca="false">P23/Q23</f>
        <v>46.1032857142857</v>
      </c>
    </row>
    <row r="24" s="69" customFormat="true" ht="36.75" hidden="false" customHeight="false" outlineLevel="0" collapsed="false">
      <c r="A24" s="73" t="s">
        <v>59</v>
      </c>
      <c r="B24" s="74" t="n">
        <v>0</v>
      </c>
      <c r="C24" s="62" t="n">
        <v>96.54</v>
      </c>
      <c r="D24" s="74" t="n">
        <v>0</v>
      </c>
      <c r="E24" s="75" t="n">
        <f aca="false">B24+C24+D24</f>
        <v>96.54</v>
      </c>
      <c r="F24" s="64" t="n">
        <v>0.39</v>
      </c>
      <c r="G24" s="65" t="n">
        <v>8419.58</v>
      </c>
      <c r="H24" s="74" t="n">
        <v>1720.36</v>
      </c>
      <c r="I24" s="71" t="n">
        <v>234.38</v>
      </c>
      <c r="J24" s="65" t="n">
        <v>481.66</v>
      </c>
      <c r="K24" s="74" t="n">
        <v>113.71</v>
      </c>
      <c r="L24" s="74" t="n">
        <v>0</v>
      </c>
      <c r="M24" s="65" t="n">
        <v>459.55</v>
      </c>
      <c r="N24" s="65" t="n">
        <f aca="false">SUM(G24:M24)</f>
        <v>11429.24</v>
      </c>
      <c r="O24" s="65" t="n">
        <f aca="false">N24/Q24</f>
        <v>45.71696</v>
      </c>
      <c r="P24" s="76" t="n">
        <f aca="false">E24+N24</f>
        <v>11525.78</v>
      </c>
      <c r="Q24" s="77" t="n">
        <v>250</v>
      </c>
      <c r="R24" s="67" t="n">
        <f aca="false">P24/Q24</f>
        <v>46.10312</v>
      </c>
    </row>
    <row r="25" customFormat="false" ht="15" hidden="false" customHeight="false" outlineLevel="0" collapsed="false">
      <c r="A25" s="78" t="s">
        <v>41</v>
      </c>
      <c r="B25" s="79" t="n">
        <f aca="false">SUM(B20:B24)</f>
        <v>31566.39</v>
      </c>
      <c r="C25" s="79" t="n">
        <f aca="false">SUM(C20:C24)</f>
        <v>495.14</v>
      </c>
      <c r="D25" s="80" t="n">
        <f aca="false">SUM(D20:D24)</f>
        <v>65.41</v>
      </c>
      <c r="E25" s="79" t="n">
        <f aca="false">SUM(E20:E24)</f>
        <v>32126.92</v>
      </c>
      <c r="F25" s="79" t="n">
        <v>100.4</v>
      </c>
      <c r="G25" s="80" t="n">
        <f aca="false">SUM(G20:G24)</f>
        <v>19821.04</v>
      </c>
      <c r="H25" s="80" t="n">
        <f aca="false">SUM(H20:H24)</f>
        <v>2202.06</v>
      </c>
      <c r="I25" s="80" t="n">
        <f aca="false">SUM(I23:I24)</f>
        <v>300.01</v>
      </c>
      <c r="J25" s="80" t="n">
        <f aca="false">SUM(J20:J24)</f>
        <v>616.53</v>
      </c>
      <c r="K25" s="80" t="n">
        <f aca="false">SUM(K20:K24)</f>
        <v>145.55</v>
      </c>
      <c r="L25" s="80" t="n">
        <f aca="false">SUM(L23:L24)</f>
        <v>0</v>
      </c>
      <c r="M25" s="80" t="n">
        <f aca="false">SUM(M20:M24)</f>
        <v>588.23</v>
      </c>
      <c r="N25" s="80" t="n">
        <f aca="false">SUM(N20:N24)</f>
        <v>23673.42</v>
      </c>
      <c r="O25" s="81" t="n">
        <v>73.98</v>
      </c>
      <c r="P25" s="82" t="n">
        <f aca="false">SUM(P20:P24)-0.01</f>
        <v>55800.33</v>
      </c>
      <c r="Q25" s="81" t="n">
        <v>320</v>
      </c>
      <c r="R25" s="83" t="n">
        <v>174.38</v>
      </c>
    </row>
    <row r="26" customFormat="false" ht="14.25" hidden="false" customHeight="false" outlineLevel="0" collapsed="false">
      <c r="A26" s="49"/>
    </row>
    <row r="27" customFormat="false" ht="14.25" hidden="false" customHeight="false" outlineLevel="0" collapsed="false">
      <c r="A27" s="49" t="s">
        <v>60</v>
      </c>
    </row>
    <row r="28" customFormat="false" ht="14.25" hidden="false" customHeight="false" outlineLevel="0" collapsed="false">
      <c r="A28" s="49" t="s">
        <v>61</v>
      </c>
    </row>
    <row r="29" customFormat="false" ht="14.25" hidden="false" customHeight="false" outlineLevel="0" collapsed="false">
      <c r="A29" s="49" t="s">
        <v>62</v>
      </c>
    </row>
    <row r="30" customFormat="false" ht="14.25" hidden="false" customHeight="false" outlineLevel="0" collapsed="false">
      <c r="A30" s="49" t="s">
        <v>63</v>
      </c>
    </row>
    <row r="31" customFormat="false" ht="14.25" hidden="false" customHeight="false" outlineLevel="0" collapsed="false">
      <c r="A31" s="49" t="s">
        <v>64</v>
      </c>
    </row>
    <row r="32" customFormat="false" ht="14.25" hidden="false" customHeight="false" outlineLevel="0" collapsed="false">
      <c r="A32" s="49"/>
    </row>
    <row r="33" customFormat="false" ht="14.25" hidden="false" customHeight="false" outlineLevel="0" collapsed="false">
      <c r="F33" s="2" t="s">
        <v>65</v>
      </c>
    </row>
  </sheetData>
  <mergeCells count="23">
    <mergeCell ref="A1:V1"/>
    <mergeCell ref="O4:R4"/>
    <mergeCell ref="O5:R5"/>
    <mergeCell ref="O6:R6"/>
    <mergeCell ref="A9:R9"/>
    <mergeCell ref="A11:R11"/>
    <mergeCell ref="A14:A16"/>
    <mergeCell ref="B14:F14"/>
    <mergeCell ref="G14:O14"/>
    <mergeCell ref="Q14:Q16"/>
    <mergeCell ref="R14:R16"/>
    <mergeCell ref="B15:B16"/>
    <mergeCell ref="C15:C16"/>
    <mergeCell ref="D15:D16"/>
    <mergeCell ref="E15:F16"/>
    <mergeCell ref="G15:G16"/>
    <mergeCell ref="H15:H16"/>
    <mergeCell ref="I15:I16"/>
    <mergeCell ref="J15:J16"/>
    <mergeCell ref="K15:K16"/>
    <mergeCell ref="L15:L16"/>
    <mergeCell ref="M15:M16"/>
    <mergeCell ref="N15:O16"/>
  </mergeCells>
  <printOptions headings="false" gridLines="false" gridLinesSet="true" horizontalCentered="false" verticalCentered="false"/>
  <pageMargins left="0.7875" right="0.7875" top="0.39375" bottom="0.590277777777778" header="0.511805555555555" footer="0.511805555555555"/>
  <pageSetup paperSize="9" scale="6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00B050"/>
    <pageSetUpPr fitToPage="true"/>
  </sheetPr>
  <dimension ref="A1:X33"/>
  <sheetViews>
    <sheetView showFormulas="false" showGridLines="true" showRowColHeaders="true" showZeros="true" rightToLeft="false" tabSelected="false" showOutlineSymbols="true" defaultGridColor="true" view="normal" topLeftCell="A1" colorId="64" zoomScale="93" zoomScaleNormal="93" zoomScalePageLayoutView="100" workbookViewId="0">
      <selection pane="topLeft" activeCell="O6" activeCellId="0" sqref="O6"/>
    </sheetView>
  </sheetViews>
  <sheetFormatPr defaultColWidth="9.15625" defaultRowHeight="14.25" zeroHeight="false" outlineLevelRow="0" outlineLevelCol="0"/>
  <cols>
    <col collapsed="false" customWidth="true" hidden="false" outlineLevel="0" max="1" min="1" style="2" width="36.71"/>
    <col collapsed="false" customWidth="true" hidden="false" outlineLevel="0" max="2" min="2" style="2" width="19.29"/>
    <col collapsed="false" customWidth="false" hidden="false" outlineLevel="0" max="4" min="3" style="2" width="9.14"/>
    <col collapsed="false" customWidth="true" hidden="false" outlineLevel="0" max="5" min="5" style="2" width="12.86"/>
    <col collapsed="false" customWidth="true" hidden="false" outlineLevel="0" max="6" min="6" style="2" width="10.29"/>
    <col collapsed="false" customWidth="true" hidden="false" outlineLevel="0" max="7" min="7" style="2" width="12.86"/>
    <col collapsed="false" customWidth="true" hidden="false" outlineLevel="0" max="8" min="8" style="2" width="12.71"/>
    <col collapsed="false" customWidth="false" hidden="false" outlineLevel="0" max="12" min="9" style="2" width="9.14"/>
    <col collapsed="false" customWidth="true" hidden="false" outlineLevel="0" max="13" min="13" style="2" width="12.57"/>
    <col collapsed="false" customWidth="true" hidden="false" outlineLevel="0" max="14" min="14" style="2" width="12.86"/>
    <col collapsed="false" customWidth="true" hidden="false" outlineLevel="0" max="15" min="15" style="2" width="10.99"/>
    <col collapsed="false" customWidth="true" hidden="false" outlineLevel="0" max="16" min="16" style="2" width="13.86"/>
    <col collapsed="false" customWidth="false" hidden="false" outlineLevel="0" max="17" min="17" style="2" width="9.14"/>
    <col collapsed="false" customWidth="true" hidden="false" outlineLevel="0" max="18" min="18" style="2" width="10.85"/>
    <col collapsed="false" customWidth="false" hidden="false" outlineLevel="0" max="1024" min="19" style="2" width="9.14"/>
  </cols>
  <sheetData>
    <row r="1" customFormat="false" ht="33" hidden="false" customHeight="false" outlineLevel="0" collapsed="false">
      <c r="A1" s="1" t="n">
        <v>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50"/>
      <c r="X1" s="50"/>
    </row>
    <row r="3" customFormat="false" ht="17.25" hidden="false" customHeight="true" outlineLevel="0" collapsed="false">
      <c r="K3" s="51"/>
      <c r="L3" s="51"/>
      <c r="M3" s="51"/>
      <c r="N3" s="51"/>
      <c r="O3" s="5" t="s">
        <v>66</v>
      </c>
      <c r="P3" s="5"/>
      <c r="Q3" s="5"/>
      <c r="R3" s="5"/>
    </row>
    <row r="4" customFormat="false" ht="17.25" hidden="false" customHeight="true" outlineLevel="0" collapsed="false">
      <c r="K4" s="51"/>
      <c r="L4" s="51"/>
      <c r="M4" s="51"/>
      <c r="N4" s="51"/>
      <c r="O4" s="6" t="s">
        <v>1</v>
      </c>
      <c r="P4" s="6"/>
      <c r="Q4" s="6"/>
      <c r="R4" s="6"/>
    </row>
    <row r="5" customFormat="false" ht="17.25" hidden="false" customHeight="true" outlineLevel="0" collapsed="false">
      <c r="K5" s="51"/>
      <c r="L5" s="51"/>
      <c r="M5" s="51"/>
      <c r="N5" s="51"/>
      <c r="O5" s="6" t="s">
        <v>2</v>
      </c>
      <c r="P5" s="6"/>
      <c r="Q5" s="6"/>
      <c r="R5" s="6"/>
    </row>
    <row r="6" customFormat="false" ht="17.25" hidden="false" customHeight="true" outlineLevel="0" collapsed="false">
      <c r="K6" s="51"/>
      <c r="L6" s="51"/>
      <c r="M6" s="51"/>
      <c r="N6" s="51"/>
      <c r="O6" s="7" t="s">
        <v>3</v>
      </c>
      <c r="P6" s="7"/>
      <c r="Q6" s="7"/>
      <c r="R6" s="7"/>
    </row>
    <row r="9" customFormat="false" ht="14.25" hidden="false" customHeight="true" outlineLevel="0" collapsed="false">
      <c r="A9" s="8" t="s">
        <v>4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</row>
    <row r="10" customFormat="false" ht="14.25" hidden="false" customHeight="true" outlineLevel="0" collapsed="false">
      <c r="A10" s="53"/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</row>
    <row r="11" customFormat="false" ht="33.75" hidden="false" customHeight="true" outlineLevel="0" collapsed="false">
      <c r="A11" s="54" t="s">
        <v>67</v>
      </c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</row>
    <row r="13" customFormat="false" ht="14.25" hidden="false" customHeight="true" outlineLevel="0" collapsed="false"/>
    <row r="14" customFormat="false" ht="71.25" hidden="false" customHeight="true" outlineLevel="0" collapsed="false">
      <c r="A14" s="84" t="s">
        <v>51</v>
      </c>
      <c r="B14" s="84" t="s">
        <v>7</v>
      </c>
      <c r="C14" s="84"/>
      <c r="D14" s="84"/>
      <c r="E14" s="84"/>
      <c r="F14" s="84"/>
      <c r="G14" s="84" t="s">
        <v>8</v>
      </c>
      <c r="H14" s="84"/>
      <c r="I14" s="84"/>
      <c r="J14" s="84"/>
      <c r="K14" s="84"/>
      <c r="L14" s="84"/>
      <c r="M14" s="84"/>
      <c r="N14" s="84"/>
      <c r="O14" s="84"/>
      <c r="P14" s="10" t="s">
        <v>9</v>
      </c>
      <c r="Q14" s="84" t="s">
        <v>10</v>
      </c>
      <c r="R14" s="85" t="s">
        <v>52</v>
      </c>
    </row>
    <row r="15" customFormat="false" ht="22.5" hidden="false" customHeight="true" outlineLevel="0" collapsed="false">
      <c r="A15" s="84"/>
      <c r="B15" s="84" t="s">
        <v>68</v>
      </c>
      <c r="C15" s="84" t="s">
        <v>13</v>
      </c>
      <c r="D15" s="84" t="s">
        <v>14</v>
      </c>
      <c r="E15" s="84" t="s">
        <v>69</v>
      </c>
      <c r="F15" s="84"/>
      <c r="G15" s="84" t="s">
        <v>70</v>
      </c>
      <c r="H15" s="84" t="s">
        <v>17</v>
      </c>
      <c r="I15" s="84" t="s">
        <v>18</v>
      </c>
      <c r="J15" s="84" t="s">
        <v>19</v>
      </c>
      <c r="K15" s="84" t="s">
        <v>20</v>
      </c>
      <c r="L15" s="84" t="s">
        <v>21</v>
      </c>
      <c r="M15" s="84" t="s">
        <v>22</v>
      </c>
      <c r="N15" s="84" t="s">
        <v>71</v>
      </c>
      <c r="O15" s="84"/>
      <c r="P15" s="86" t="s">
        <v>24</v>
      </c>
      <c r="Q15" s="84"/>
      <c r="R15" s="84"/>
    </row>
    <row r="16" customFormat="false" ht="68.25" hidden="false" customHeight="true" outlineLevel="0" collapsed="false">
      <c r="A16" s="84"/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7"/>
      <c r="Q16" s="84"/>
      <c r="R16" s="84"/>
    </row>
    <row r="17" customFormat="false" ht="40.5" hidden="false" customHeight="true" outlineLevel="0" collapsed="false">
      <c r="A17" s="18"/>
      <c r="B17" s="88" t="s">
        <v>25</v>
      </c>
      <c r="C17" s="88" t="s">
        <v>25</v>
      </c>
      <c r="D17" s="88" t="s">
        <v>25</v>
      </c>
      <c r="E17" s="88" t="s">
        <v>25</v>
      </c>
      <c r="F17" s="89" t="s">
        <v>72</v>
      </c>
      <c r="G17" s="88" t="s">
        <v>25</v>
      </c>
      <c r="H17" s="88" t="s">
        <v>25</v>
      </c>
      <c r="I17" s="88" t="s">
        <v>25</v>
      </c>
      <c r="J17" s="88" t="s">
        <v>25</v>
      </c>
      <c r="K17" s="88" t="s">
        <v>25</v>
      </c>
      <c r="L17" s="88" t="s">
        <v>25</v>
      </c>
      <c r="M17" s="88" t="s">
        <v>25</v>
      </c>
      <c r="N17" s="88" t="s">
        <v>25</v>
      </c>
      <c r="O17" s="89" t="s">
        <v>73</v>
      </c>
      <c r="P17" s="90" t="s">
        <v>25</v>
      </c>
      <c r="Q17" s="91" t="s">
        <v>28</v>
      </c>
      <c r="R17" s="89" t="s">
        <v>29</v>
      </c>
    </row>
    <row r="18" customFormat="false" ht="19.5" hidden="false" customHeight="true" outlineLevel="0" collapsed="false">
      <c r="A18" s="23" t="n">
        <v>1</v>
      </c>
      <c r="B18" s="23" t="n">
        <v>2</v>
      </c>
      <c r="C18" s="23" t="n">
        <v>3</v>
      </c>
      <c r="D18" s="23" t="n">
        <v>4</v>
      </c>
      <c r="E18" s="23" t="n">
        <v>5</v>
      </c>
      <c r="F18" s="23" t="n">
        <v>6</v>
      </c>
      <c r="G18" s="23" t="n">
        <v>7</v>
      </c>
      <c r="H18" s="23" t="n">
        <v>8</v>
      </c>
      <c r="I18" s="23" t="n">
        <v>9</v>
      </c>
      <c r="J18" s="23" t="n">
        <v>10</v>
      </c>
      <c r="K18" s="23" t="n">
        <v>11</v>
      </c>
      <c r="L18" s="23" t="n">
        <v>12</v>
      </c>
      <c r="M18" s="23" t="n">
        <v>13</v>
      </c>
      <c r="N18" s="23" t="n">
        <v>14</v>
      </c>
      <c r="O18" s="23" t="n">
        <v>15</v>
      </c>
      <c r="P18" s="23" t="n">
        <v>16</v>
      </c>
      <c r="Q18" s="92" t="n">
        <v>17</v>
      </c>
      <c r="R18" s="93" t="n">
        <v>18</v>
      </c>
    </row>
    <row r="19" customFormat="false" ht="14.25" hidden="false" customHeight="true" outlineLevel="0" collapsed="false">
      <c r="A19" s="94" t="s">
        <v>30</v>
      </c>
      <c r="B19" s="95"/>
      <c r="C19" s="95"/>
      <c r="D19" s="95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7"/>
      <c r="R19" s="98"/>
    </row>
    <row r="20" customFormat="false" ht="68.25" hidden="false" customHeight="true" outlineLevel="0" collapsed="false">
      <c r="A20" s="99" t="s">
        <v>74</v>
      </c>
      <c r="B20" s="62" t="n">
        <v>5806.11</v>
      </c>
      <c r="C20" s="62" t="n">
        <v>79.31</v>
      </c>
      <c r="D20" s="63" t="n">
        <v>0</v>
      </c>
      <c r="E20" s="64" t="n">
        <f aca="false">SUM(B20:D20)</f>
        <v>5885.42</v>
      </c>
      <c r="F20" s="64" t="n">
        <f aca="false">E20/Q20</f>
        <v>101.47275862069</v>
      </c>
      <c r="G20" s="64" t="n">
        <v>1939.5</v>
      </c>
      <c r="H20" s="65" t="n">
        <v>0</v>
      </c>
      <c r="I20" s="100" t="n">
        <v>0</v>
      </c>
      <c r="J20" s="100" t="n">
        <v>0</v>
      </c>
      <c r="K20" s="100" t="n">
        <v>0</v>
      </c>
      <c r="L20" s="100" t="n">
        <v>0</v>
      </c>
      <c r="M20" s="100" t="n">
        <v>0</v>
      </c>
      <c r="N20" s="101" t="n">
        <f aca="false">SUM(G20:M20)</f>
        <v>1939.5</v>
      </c>
      <c r="O20" s="101" t="n">
        <f aca="false">N20/Q20</f>
        <v>33.4396551724138</v>
      </c>
      <c r="P20" s="101" t="n">
        <f aca="false">E20+N20</f>
        <v>7824.92</v>
      </c>
      <c r="Q20" s="102" t="n">
        <v>58</v>
      </c>
      <c r="R20" s="103" t="n">
        <f aca="false">P20/Q20</f>
        <v>134.912413793103</v>
      </c>
      <c r="S20" s="104"/>
      <c r="T20" s="104"/>
    </row>
    <row r="21" customFormat="false" ht="68.25" hidden="false" customHeight="true" outlineLevel="0" collapsed="false">
      <c r="A21" s="99" t="s">
        <v>75</v>
      </c>
      <c r="B21" s="62" t="n">
        <v>26027.38</v>
      </c>
      <c r="C21" s="62" t="n">
        <v>124.89</v>
      </c>
      <c r="D21" s="63" t="n">
        <v>0</v>
      </c>
      <c r="E21" s="64" t="n">
        <f aca="false">SUM(B21:D21)</f>
        <v>26152.27</v>
      </c>
      <c r="F21" s="64" t="n">
        <f aca="false">E21/Q21</f>
        <v>100.585653846154</v>
      </c>
      <c r="G21" s="64" t="n">
        <v>8694.32</v>
      </c>
      <c r="H21" s="65" t="n">
        <v>0</v>
      </c>
      <c r="I21" s="100" t="n">
        <v>0</v>
      </c>
      <c r="J21" s="100" t="n">
        <v>0</v>
      </c>
      <c r="K21" s="100" t="n">
        <v>0</v>
      </c>
      <c r="L21" s="100" t="n">
        <v>0</v>
      </c>
      <c r="M21" s="100" t="n">
        <v>0</v>
      </c>
      <c r="N21" s="101" t="n">
        <f aca="false">SUM(G21:M21)</f>
        <v>8694.32</v>
      </c>
      <c r="O21" s="101" t="n">
        <f aca="false">N21/Q21</f>
        <v>33.4396923076923</v>
      </c>
      <c r="P21" s="101" t="n">
        <f aca="false">E21+N21</f>
        <v>34846.59</v>
      </c>
      <c r="Q21" s="102" t="n">
        <v>260</v>
      </c>
      <c r="R21" s="103" t="n">
        <f aca="false">P21/Q21</f>
        <v>134.025346153846</v>
      </c>
      <c r="S21" s="104"/>
      <c r="T21" s="104"/>
    </row>
    <row r="22" customFormat="false" ht="68.25" hidden="false" customHeight="true" outlineLevel="0" collapsed="false">
      <c r="A22" s="99" t="s">
        <v>76</v>
      </c>
      <c r="B22" s="62" t="n">
        <v>3603.79</v>
      </c>
      <c r="C22" s="62" t="n">
        <v>49.22</v>
      </c>
      <c r="D22" s="63" t="n">
        <v>0</v>
      </c>
      <c r="E22" s="64" t="n">
        <f aca="false">SUM(B22:D22)</f>
        <v>3653.01</v>
      </c>
      <c r="F22" s="64" t="n">
        <f aca="false">E22/Q22</f>
        <v>101.4725</v>
      </c>
      <c r="G22" s="64" t="n">
        <v>1203.83</v>
      </c>
      <c r="H22" s="65" t="n">
        <v>0</v>
      </c>
      <c r="I22" s="100" t="n">
        <v>0</v>
      </c>
      <c r="J22" s="100" t="n">
        <v>0</v>
      </c>
      <c r="K22" s="100" t="n">
        <v>0</v>
      </c>
      <c r="L22" s="100" t="n">
        <v>0</v>
      </c>
      <c r="M22" s="100" t="n">
        <v>0</v>
      </c>
      <c r="N22" s="101" t="n">
        <f aca="false">SUM(G22:M22)</f>
        <v>1203.83</v>
      </c>
      <c r="O22" s="101" t="n">
        <f aca="false">N22/Q22</f>
        <v>33.4397222222222</v>
      </c>
      <c r="P22" s="101" t="n">
        <f aca="false">E22+N22</f>
        <v>4856.84</v>
      </c>
      <c r="Q22" s="102" t="n">
        <v>36</v>
      </c>
      <c r="R22" s="103" t="n">
        <f aca="false">P22/Q22</f>
        <v>134.912222222222</v>
      </c>
    </row>
    <row r="23" customFormat="false" ht="38.25" hidden="false" customHeight="false" outlineLevel="0" collapsed="false">
      <c r="A23" s="105" t="s">
        <v>77</v>
      </c>
      <c r="B23" s="63" t="n">
        <v>0</v>
      </c>
      <c r="C23" s="106" t="n">
        <v>35.2</v>
      </c>
      <c r="D23" s="106" t="n">
        <v>19.36</v>
      </c>
      <c r="E23" s="64" t="n">
        <f aca="false">SUM(B23:D23)</f>
        <v>54.56</v>
      </c>
      <c r="F23" s="64" t="n">
        <f aca="false">E23/Q23</f>
        <v>0.940689655172414</v>
      </c>
      <c r="G23" s="64" t="n">
        <f aca="false">1355.53</f>
        <v>1355.53</v>
      </c>
      <c r="H23" s="64" t="n">
        <v>341.62</v>
      </c>
      <c r="I23" s="71" t="n">
        <v>128.36</v>
      </c>
      <c r="J23" s="64"/>
      <c r="K23" s="64" t="n">
        <v>33.95</v>
      </c>
      <c r="L23" s="71" t="n">
        <v>0</v>
      </c>
      <c r="M23" s="64" t="n">
        <v>492.3</v>
      </c>
      <c r="N23" s="101" t="n">
        <f aca="false">SUM(G23:M23)</f>
        <v>2351.76</v>
      </c>
      <c r="O23" s="101" t="n">
        <f aca="false">N23/Q23</f>
        <v>40.5475862068966</v>
      </c>
      <c r="P23" s="101" t="n">
        <f aca="false">E23+N23</f>
        <v>2406.32</v>
      </c>
      <c r="Q23" s="107" t="n">
        <v>58</v>
      </c>
      <c r="R23" s="103" t="n">
        <f aca="false">P23/Q23</f>
        <v>41.488275862069</v>
      </c>
    </row>
    <row r="24" customFormat="false" ht="39" hidden="false" customHeight="false" outlineLevel="0" collapsed="false">
      <c r="A24" s="108" t="s">
        <v>78</v>
      </c>
      <c r="B24" s="74" t="n">
        <v>0</v>
      </c>
      <c r="C24" s="109" t="n">
        <v>195.42</v>
      </c>
      <c r="D24" s="109" t="n">
        <v>98.77</v>
      </c>
      <c r="E24" s="75" t="n">
        <f aca="false">B24+C24+D24</f>
        <v>294.19</v>
      </c>
      <c r="F24" s="64" t="n">
        <f aca="false">E24/Q24</f>
        <v>0.993885135135135</v>
      </c>
      <c r="G24" s="76" t="n">
        <v>7996.23</v>
      </c>
      <c r="H24" s="76" t="n">
        <v>1743.42</v>
      </c>
      <c r="I24" s="71" t="n">
        <v>658.59</v>
      </c>
      <c r="J24" s="76"/>
      <c r="K24" s="76" t="n">
        <v>173.27</v>
      </c>
      <c r="L24" s="74" t="n">
        <v>0</v>
      </c>
      <c r="M24" s="64" t="n">
        <v>2512.41</v>
      </c>
      <c r="N24" s="109" t="n">
        <f aca="false">SUM(G24:M24)</f>
        <v>13083.92</v>
      </c>
      <c r="O24" s="101" t="n">
        <f aca="false">N24/Q24</f>
        <v>44.2024324324324</v>
      </c>
      <c r="P24" s="109" t="n">
        <f aca="false">E24+N24</f>
        <v>13378.11</v>
      </c>
      <c r="Q24" s="110" t="n">
        <v>296</v>
      </c>
      <c r="R24" s="103" t="n">
        <f aca="false">P24/Q24</f>
        <v>45.1963175675676</v>
      </c>
    </row>
    <row r="25" customFormat="false" ht="15" hidden="false" customHeight="false" outlineLevel="0" collapsed="false">
      <c r="A25" s="84" t="s">
        <v>41</v>
      </c>
      <c r="B25" s="111" t="n">
        <f aca="false">SUM(B20:B24)</f>
        <v>35437.28</v>
      </c>
      <c r="C25" s="79" t="n">
        <f aca="false">SUM(C20:C24)</f>
        <v>484.04</v>
      </c>
      <c r="D25" s="79" t="n">
        <f aca="false">SUM(D20:D24)</f>
        <v>118.13</v>
      </c>
      <c r="E25" s="79" t="n">
        <f aca="false">SUM(E20:E24)</f>
        <v>36039.45</v>
      </c>
      <c r="F25" s="112" t="n">
        <f aca="false">E25/Q25</f>
        <v>101.806355932203</v>
      </c>
      <c r="G25" s="79" t="n">
        <f aca="false">SUM(G20:G24)</f>
        <v>21189.41</v>
      </c>
      <c r="H25" s="79" t="n">
        <f aca="false">SUM(H20:H24)</f>
        <v>2085.04</v>
      </c>
      <c r="I25" s="80" t="n">
        <f aca="false">SUM(I23:I24)</f>
        <v>786.95</v>
      </c>
      <c r="J25" s="80" t="n">
        <f aca="false">SUM(J20:J24)</f>
        <v>0</v>
      </c>
      <c r="K25" s="79" t="n">
        <f aca="false">SUM(K20:K24)</f>
        <v>207.22</v>
      </c>
      <c r="L25" s="80" t="n">
        <f aca="false">SUM(L23:L24)</f>
        <v>0</v>
      </c>
      <c r="M25" s="79" t="n">
        <f aca="false">SUM(M20:M24)</f>
        <v>3004.71</v>
      </c>
      <c r="N25" s="79" t="n">
        <f aca="false">SUM(N20:N24)</f>
        <v>27273.33</v>
      </c>
      <c r="O25" s="112" t="n">
        <f aca="false">N25/Q25</f>
        <v>77.0433050847458</v>
      </c>
      <c r="P25" s="82" t="n">
        <f aca="false">SUM(P20:P24)</f>
        <v>63312.78</v>
      </c>
      <c r="Q25" s="81" t="n">
        <v>354</v>
      </c>
      <c r="R25" s="83" t="n">
        <f aca="false">P25/Q25</f>
        <v>178.849661016949</v>
      </c>
    </row>
    <row r="26" customFormat="false" ht="14.25" hidden="false" customHeight="false" outlineLevel="0" collapsed="false">
      <c r="A26" s="49"/>
    </row>
    <row r="27" customFormat="false" ht="14.25" hidden="false" customHeight="false" outlineLevel="0" collapsed="false">
      <c r="A27" s="49" t="s">
        <v>60</v>
      </c>
    </row>
    <row r="28" customFormat="false" ht="14.25" hidden="false" customHeight="false" outlineLevel="0" collapsed="false">
      <c r="A28" s="49" t="s">
        <v>61</v>
      </c>
    </row>
    <row r="29" customFormat="false" ht="14.25" hidden="false" customHeight="false" outlineLevel="0" collapsed="false">
      <c r="A29" s="49" t="s">
        <v>62</v>
      </c>
    </row>
    <row r="30" customFormat="false" ht="14.25" hidden="false" customHeight="false" outlineLevel="0" collapsed="false">
      <c r="A30" s="49" t="s">
        <v>63</v>
      </c>
    </row>
    <row r="31" customFormat="false" ht="14.25" hidden="false" customHeight="false" outlineLevel="0" collapsed="false">
      <c r="A31" s="49" t="s">
        <v>64</v>
      </c>
    </row>
    <row r="32" customFormat="false" ht="14.25" hidden="false" customHeight="false" outlineLevel="0" collapsed="false">
      <c r="A32" s="49"/>
    </row>
    <row r="33" customFormat="false" ht="14.25" hidden="false" customHeight="false" outlineLevel="0" collapsed="false">
      <c r="F33" s="2" t="s">
        <v>65</v>
      </c>
    </row>
  </sheetData>
  <mergeCells count="23">
    <mergeCell ref="A1:V1"/>
    <mergeCell ref="O4:R4"/>
    <mergeCell ref="O5:R5"/>
    <mergeCell ref="O6:R6"/>
    <mergeCell ref="A9:R9"/>
    <mergeCell ref="A11:R11"/>
    <mergeCell ref="A14:A16"/>
    <mergeCell ref="B14:F14"/>
    <mergeCell ref="G14:O14"/>
    <mergeCell ref="Q14:Q16"/>
    <mergeCell ref="R14:R16"/>
    <mergeCell ref="B15:B16"/>
    <mergeCell ref="C15:C16"/>
    <mergeCell ref="D15:D16"/>
    <mergeCell ref="E15:F16"/>
    <mergeCell ref="G15:G16"/>
    <mergeCell ref="H15:H16"/>
    <mergeCell ref="I15:I16"/>
    <mergeCell ref="J15:J16"/>
    <mergeCell ref="K15:K16"/>
    <mergeCell ref="L15:L16"/>
    <mergeCell ref="M15:M16"/>
    <mergeCell ref="N15:O16"/>
  </mergeCells>
  <printOptions headings="false" gridLines="false" gridLinesSet="true" horizontalCentered="false" verticalCentered="false"/>
  <pageMargins left="0.7875" right="0.7875" top="0.39375" bottom="0.590277777777778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00B050"/>
    <pageSetUpPr fitToPage="true"/>
  </sheetPr>
  <dimension ref="A1:X3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O6" activeCellId="0" sqref="O6"/>
    </sheetView>
  </sheetViews>
  <sheetFormatPr defaultColWidth="9.15625" defaultRowHeight="14.25" zeroHeight="false" outlineLevelRow="0" outlineLevelCol="0"/>
  <cols>
    <col collapsed="false" customWidth="true" hidden="false" outlineLevel="0" max="1" min="1" style="2" width="43.85"/>
    <col collapsed="false" customWidth="true" hidden="false" outlineLevel="0" max="2" min="2" style="2" width="10.14"/>
    <col collapsed="false" customWidth="true" hidden="false" outlineLevel="0" max="3" min="3" style="2" width="11.57"/>
    <col collapsed="false" customWidth="true" hidden="false" outlineLevel="0" max="4" min="4" style="2" width="12.14"/>
    <col collapsed="false" customWidth="true" hidden="false" outlineLevel="0" max="5" min="5" style="2" width="11.14"/>
    <col collapsed="false" customWidth="true" hidden="false" outlineLevel="0" max="6" min="6" style="2" width="9.29"/>
    <col collapsed="false" customWidth="true" hidden="false" outlineLevel="0" max="7" min="7" style="2" width="11.99"/>
    <col collapsed="false" customWidth="true" hidden="false" outlineLevel="0" max="9" min="8" style="2" width="9.29"/>
    <col collapsed="false" customWidth="true" hidden="false" outlineLevel="0" max="10" min="10" style="2" width="10.14"/>
    <col collapsed="false" customWidth="true" hidden="false" outlineLevel="0" max="13" min="11" style="2" width="9.29"/>
    <col collapsed="false" customWidth="true" hidden="false" outlineLevel="0" max="14" min="14" style="2" width="10.58"/>
    <col collapsed="false" customWidth="true" hidden="false" outlineLevel="0" max="15" min="15" style="2" width="9.29"/>
    <col collapsed="false" customWidth="true" hidden="false" outlineLevel="0" max="16" min="16" style="2" width="12.86"/>
    <col collapsed="false" customWidth="true" hidden="false" outlineLevel="0" max="17" min="17" style="2" width="10.42"/>
    <col collapsed="false" customWidth="true" hidden="false" outlineLevel="0" max="18" min="18" style="2" width="10.14"/>
    <col collapsed="false" customWidth="false" hidden="false" outlineLevel="0" max="1024" min="19" style="2" width="9.14"/>
  </cols>
  <sheetData>
    <row r="1" customFormat="false" ht="33" hidden="false" customHeight="false" outlineLevel="0" collapsed="false">
      <c r="A1" s="1" t="n">
        <v>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50"/>
      <c r="X1" s="50"/>
    </row>
    <row r="3" customFormat="false" ht="15.75" hidden="false" customHeight="true" outlineLevel="0" collapsed="false">
      <c r="K3" s="113"/>
      <c r="L3" s="113"/>
      <c r="M3" s="113"/>
      <c r="N3" s="113"/>
      <c r="O3" s="113" t="s">
        <v>79</v>
      </c>
      <c r="P3" s="113"/>
      <c r="Q3" s="113"/>
      <c r="R3" s="113"/>
    </row>
    <row r="4" customFormat="false" ht="15.75" hidden="false" customHeight="true" outlineLevel="0" collapsed="false">
      <c r="K4" s="113"/>
      <c r="L4" s="113"/>
      <c r="M4" s="113"/>
      <c r="N4" s="113"/>
      <c r="O4" s="114" t="s">
        <v>1</v>
      </c>
      <c r="P4" s="114"/>
      <c r="Q4" s="114"/>
      <c r="R4" s="114"/>
    </row>
    <row r="5" customFormat="false" ht="15.75" hidden="false" customHeight="true" outlineLevel="0" collapsed="false">
      <c r="K5" s="113"/>
      <c r="L5" s="113"/>
      <c r="M5" s="113"/>
      <c r="N5" s="113"/>
      <c r="O5" s="114" t="s">
        <v>2</v>
      </c>
      <c r="P5" s="114"/>
      <c r="Q5" s="114"/>
      <c r="R5" s="114"/>
    </row>
    <row r="6" customFormat="false" ht="15.75" hidden="false" customHeight="true" outlineLevel="0" collapsed="false">
      <c r="K6" s="52"/>
      <c r="L6" s="51"/>
      <c r="M6" s="51"/>
      <c r="N6" s="51"/>
      <c r="O6" s="7" t="s">
        <v>3</v>
      </c>
      <c r="P6" s="7"/>
      <c r="Q6" s="7"/>
      <c r="R6" s="7"/>
    </row>
    <row r="9" customFormat="false" ht="18" hidden="false" customHeight="false" outlineLevel="0" collapsed="false">
      <c r="A9" s="8" t="s">
        <v>4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</row>
    <row r="10" customFormat="false" ht="15" hidden="false" customHeight="false" outlineLevel="0" collapsed="false">
      <c r="A10" s="53"/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</row>
    <row r="11" customFormat="false" ht="33.75" hidden="false" customHeight="true" outlineLevel="0" collapsed="false">
      <c r="A11" s="54" t="s">
        <v>80</v>
      </c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</row>
    <row r="13" customFormat="false" ht="15" hidden="false" customHeight="false" outlineLevel="0" collapsed="false"/>
    <row r="14" customFormat="false" ht="68.25" hidden="false" customHeight="true" outlineLevel="0" collapsed="false">
      <c r="A14" s="10" t="s">
        <v>51</v>
      </c>
      <c r="B14" s="44" t="s">
        <v>7</v>
      </c>
      <c r="C14" s="44"/>
      <c r="D14" s="44"/>
      <c r="E14" s="44"/>
      <c r="F14" s="44"/>
      <c r="G14" s="84" t="s">
        <v>8</v>
      </c>
      <c r="H14" s="84"/>
      <c r="I14" s="84"/>
      <c r="J14" s="84"/>
      <c r="K14" s="84"/>
      <c r="L14" s="84"/>
      <c r="M14" s="84"/>
      <c r="N14" s="84"/>
      <c r="O14" s="84"/>
      <c r="P14" s="10" t="s">
        <v>9</v>
      </c>
      <c r="Q14" s="44" t="s">
        <v>10</v>
      </c>
      <c r="R14" s="115" t="s">
        <v>52</v>
      </c>
    </row>
    <row r="15" customFormat="false" ht="22.5" hidden="false" customHeight="true" outlineLevel="0" collapsed="false">
      <c r="A15" s="10"/>
      <c r="B15" s="10" t="s">
        <v>68</v>
      </c>
      <c r="C15" s="10" t="s">
        <v>13</v>
      </c>
      <c r="D15" s="10" t="s">
        <v>14</v>
      </c>
      <c r="E15" s="10" t="s">
        <v>69</v>
      </c>
      <c r="F15" s="10"/>
      <c r="G15" s="116" t="s">
        <v>70</v>
      </c>
      <c r="H15" s="86" t="s">
        <v>17</v>
      </c>
      <c r="I15" s="86" t="s">
        <v>18</v>
      </c>
      <c r="J15" s="86" t="s">
        <v>19</v>
      </c>
      <c r="K15" s="116" t="s">
        <v>20</v>
      </c>
      <c r="L15" s="84" t="s">
        <v>21</v>
      </c>
      <c r="M15" s="84" t="s">
        <v>22</v>
      </c>
      <c r="N15" s="84" t="s">
        <v>71</v>
      </c>
      <c r="O15" s="84"/>
      <c r="P15" s="86" t="s">
        <v>24</v>
      </c>
      <c r="Q15" s="44"/>
      <c r="R15" s="115"/>
    </row>
    <row r="16" customFormat="false" ht="68.25" hidden="false" customHeight="true" outlineLevel="0" collapsed="false">
      <c r="A16" s="10"/>
      <c r="B16" s="10"/>
      <c r="C16" s="10"/>
      <c r="D16" s="10"/>
      <c r="E16" s="10"/>
      <c r="F16" s="10"/>
      <c r="G16" s="116"/>
      <c r="H16" s="86"/>
      <c r="I16" s="86"/>
      <c r="J16" s="86"/>
      <c r="K16" s="116"/>
      <c r="L16" s="84"/>
      <c r="M16" s="84"/>
      <c r="N16" s="84"/>
      <c r="O16" s="84"/>
      <c r="P16" s="87"/>
      <c r="Q16" s="44"/>
      <c r="R16" s="115"/>
    </row>
    <row r="17" customFormat="false" ht="39" hidden="false" customHeight="true" outlineLevel="0" collapsed="false">
      <c r="A17" s="18"/>
      <c r="B17" s="88" t="s">
        <v>25</v>
      </c>
      <c r="C17" s="88" t="s">
        <v>25</v>
      </c>
      <c r="D17" s="88" t="s">
        <v>25</v>
      </c>
      <c r="E17" s="88" t="s">
        <v>25</v>
      </c>
      <c r="F17" s="89" t="s">
        <v>26</v>
      </c>
      <c r="G17" s="88" t="s">
        <v>25</v>
      </c>
      <c r="H17" s="88" t="s">
        <v>25</v>
      </c>
      <c r="I17" s="88" t="s">
        <v>25</v>
      </c>
      <c r="J17" s="88" t="s">
        <v>25</v>
      </c>
      <c r="K17" s="88" t="s">
        <v>25</v>
      </c>
      <c r="L17" s="88" t="s">
        <v>25</v>
      </c>
      <c r="M17" s="88" t="s">
        <v>25</v>
      </c>
      <c r="N17" s="88" t="s">
        <v>25</v>
      </c>
      <c r="O17" s="89" t="s">
        <v>27</v>
      </c>
      <c r="P17" s="90" t="s">
        <v>25</v>
      </c>
      <c r="Q17" s="91" t="s">
        <v>81</v>
      </c>
      <c r="R17" s="89" t="s">
        <v>29</v>
      </c>
    </row>
    <row r="18" customFormat="false" ht="19.5" hidden="false" customHeight="true" outlineLevel="0" collapsed="false">
      <c r="A18" s="23" t="n">
        <v>1</v>
      </c>
      <c r="B18" s="23" t="n">
        <v>2</v>
      </c>
      <c r="C18" s="23" t="n">
        <v>3</v>
      </c>
      <c r="D18" s="23" t="n">
        <v>4</v>
      </c>
      <c r="E18" s="23" t="n">
        <v>5</v>
      </c>
      <c r="F18" s="23" t="n">
        <v>6</v>
      </c>
      <c r="G18" s="23" t="n">
        <v>7</v>
      </c>
      <c r="H18" s="23" t="n">
        <v>8</v>
      </c>
      <c r="I18" s="23" t="n">
        <v>9</v>
      </c>
      <c r="J18" s="23" t="n">
        <v>10</v>
      </c>
      <c r="K18" s="23" t="n">
        <v>11</v>
      </c>
      <c r="L18" s="23" t="n">
        <v>12</v>
      </c>
      <c r="M18" s="23" t="n">
        <v>13</v>
      </c>
      <c r="N18" s="23" t="n">
        <v>14</v>
      </c>
      <c r="O18" s="23" t="n">
        <v>15</v>
      </c>
      <c r="P18" s="23" t="n">
        <v>16</v>
      </c>
      <c r="Q18" s="92" t="n">
        <v>17</v>
      </c>
      <c r="R18" s="93" t="n">
        <v>18</v>
      </c>
    </row>
    <row r="19" customFormat="false" ht="14.25" hidden="false" customHeight="false" outlineLevel="0" collapsed="false">
      <c r="A19" s="94" t="s">
        <v>30</v>
      </c>
      <c r="B19" s="95"/>
      <c r="C19" s="95"/>
      <c r="D19" s="95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7"/>
      <c r="R19" s="98"/>
    </row>
    <row r="20" customFormat="false" ht="60.75" hidden="false" customHeight="true" outlineLevel="0" collapsed="false">
      <c r="A20" s="99" t="s">
        <v>82</v>
      </c>
      <c r="B20" s="62" t="n">
        <f aca="false">9987.91/16124*2568.5</f>
        <v>1591.04110859588</v>
      </c>
      <c r="C20" s="62" t="n">
        <f aca="false">12.61/16124*2568.5</f>
        <v>2.00873139419499</v>
      </c>
      <c r="D20" s="62" t="n">
        <f aca="false">26.52/16124*2568.5</f>
        <v>4.22454849913173</v>
      </c>
      <c r="E20" s="64" t="n">
        <f aca="false">SUM(B20:D20)</f>
        <v>1597.27438848921</v>
      </c>
      <c r="F20" s="64" t="n">
        <f aca="false">E20/Q20</f>
        <v>0.621870503597122</v>
      </c>
      <c r="G20" s="62" t="n">
        <f aca="false">3365.91/16124*2568.5</f>
        <v>536.178357417514</v>
      </c>
      <c r="H20" s="62" t="n">
        <f aca="false">375.17/16124*2568.5</f>
        <v>59.7633431530638</v>
      </c>
      <c r="I20" s="117" t="n">
        <v>0</v>
      </c>
      <c r="J20" s="62" t="n">
        <f aca="false">8.36/16124*2568.5</f>
        <v>1.33172041677003</v>
      </c>
      <c r="K20" s="62" t="n">
        <f aca="false">45.57/16124*2568.5</f>
        <v>7.25915064500124</v>
      </c>
      <c r="L20" s="117" t="n">
        <v>0</v>
      </c>
      <c r="M20" s="62" t="n">
        <f aca="false">934.04/16124*2568.5</f>
        <v>148.789490200943</v>
      </c>
      <c r="N20" s="64" t="n">
        <f aca="false">SUM(G20:M20)</f>
        <v>753.322061833292</v>
      </c>
      <c r="O20" s="64" t="n">
        <f aca="false">N20/Q20</f>
        <v>0.293292607293475</v>
      </c>
      <c r="P20" s="64" t="n">
        <f aca="false">E20+N20</f>
        <v>2350.5964503225</v>
      </c>
      <c r="Q20" s="66" t="n">
        <v>2568.5</v>
      </c>
      <c r="R20" s="67" t="n">
        <f aca="false">P20/Q20</f>
        <v>0.915163110890598</v>
      </c>
    </row>
    <row r="21" customFormat="false" ht="62.25" hidden="false" customHeight="true" outlineLevel="0" collapsed="false">
      <c r="A21" s="99" t="s">
        <v>83</v>
      </c>
      <c r="B21" s="62" t="n">
        <f aca="false">9987.91/16124*1925.5</f>
        <v>1192.73881822129</v>
      </c>
      <c r="C21" s="62" t="n">
        <f aca="false">12.61/16124*1925.5</f>
        <v>1.50586423964277</v>
      </c>
      <c r="D21" s="62" t="n">
        <f aca="false">26.52/16124*1925.5</f>
        <v>3.16697221533118</v>
      </c>
      <c r="E21" s="64" t="n">
        <f aca="false">SUM(B21:D21)</f>
        <v>1197.41165467626</v>
      </c>
      <c r="F21" s="64" t="n">
        <f aca="false">E21/Q21</f>
        <v>0.621870503597122</v>
      </c>
      <c r="G21" s="62" t="n">
        <f aca="false">3365.91/16124*1925.5</f>
        <v>401.951110456462</v>
      </c>
      <c r="H21" s="62" t="n">
        <f aca="false">375.17/16124*1925.5</f>
        <v>44.8021480401885</v>
      </c>
      <c r="I21" s="65" t="n">
        <v>0</v>
      </c>
      <c r="J21" s="62" t="n">
        <f aca="false">8.36/16124*1925.5</f>
        <v>0.998336641032002</v>
      </c>
      <c r="K21" s="62" t="n">
        <f aca="false">45.57/16124*1925.5</f>
        <v>5.44189003969238</v>
      </c>
      <c r="L21" s="65" t="n">
        <v>0</v>
      </c>
      <c r="M21" s="62" t="n">
        <f aca="false">934.04/16124*1925.5</f>
        <v>111.541430166212</v>
      </c>
      <c r="N21" s="64" t="n">
        <f aca="false">SUM(G21:M21)</f>
        <v>564.734915343587</v>
      </c>
      <c r="O21" s="64" t="n">
        <f aca="false">N21/Q21</f>
        <v>0.293292607293476</v>
      </c>
      <c r="P21" s="64" t="n">
        <f aca="false">E21+N21</f>
        <v>1762.14657001985</v>
      </c>
      <c r="Q21" s="66" t="n">
        <v>1925.5</v>
      </c>
      <c r="R21" s="67" t="n">
        <f aca="false">P21/Q21</f>
        <v>0.915163110890598</v>
      </c>
    </row>
    <row r="22" customFormat="false" ht="57" hidden="false" customHeight="true" outlineLevel="0" collapsed="false">
      <c r="A22" s="99" t="s">
        <v>84</v>
      </c>
      <c r="B22" s="62" t="n">
        <f aca="false">9987.91/16124*5969.5</f>
        <v>3697.76908614488</v>
      </c>
      <c r="C22" s="62" t="n">
        <f aca="false">12.61/16124*5969.5</f>
        <v>4.66853107169437</v>
      </c>
      <c r="D22" s="62" t="n">
        <f aca="false">26.52/16124*5969.5</f>
        <v>9.81835400645001</v>
      </c>
      <c r="E22" s="64" t="n">
        <f aca="false">SUM(B22:D22)</f>
        <v>3712.25597122302</v>
      </c>
      <c r="F22" s="64" t="n">
        <f aca="false">E22/Q22</f>
        <v>0.621870503597122</v>
      </c>
      <c r="G22" s="62" t="n">
        <f aca="false">3365.91/16124*5969.5</f>
        <v>1246.14238061275</v>
      </c>
      <c r="H22" s="62" t="n">
        <f aca="false">375.17/16124*5969.5</f>
        <v>138.897129434384</v>
      </c>
      <c r="I22" s="65" t="n">
        <v>0</v>
      </c>
      <c r="J22" s="62" t="n">
        <f aca="false">8.36/16124*5969.5</f>
        <v>3.09507690399405</v>
      </c>
      <c r="K22" s="62" t="n">
        <f aca="false">45.57/16124*5969.5</f>
        <v>16.8711309228479</v>
      </c>
      <c r="L22" s="65" t="n">
        <v>0</v>
      </c>
      <c r="M22" s="62" t="n">
        <f aca="false">934.04/16124*5969.5</f>
        <v>345.804501364426</v>
      </c>
      <c r="N22" s="64" t="n">
        <f aca="false">SUM(G22:M22)</f>
        <v>1750.8102192384</v>
      </c>
      <c r="O22" s="64" t="n">
        <f aca="false">N22/Q22</f>
        <v>0.293292607293476</v>
      </c>
      <c r="P22" s="64" t="n">
        <f aca="false">E22+N22</f>
        <v>5463.06619046143</v>
      </c>
      <c r="Q22" s="66" t="n">
        <v>5969.5</v>
      </c>
      <c r="R22" s="67" t="n">
        <f aca="false">P22/Q22</f>
        <v>0.915163110890598</v>
      </c>
    </row>
    <row r="23" customFormat="false" ht="66" hidden="false" customHeight="true" outlineLevel="0" collapsed="false">
      <c r="A23" s="99" t="s">
        <v>85</v>
      </c>
      <c r="B23" s="62" t="n">
        <f aca="false">9987.91/16124*5660.5</f>
        <v>3506.36098703796</v>
      </c>
      <c r="C23" s="62" t="n">
        <f aca="false">12.61/16124*5660.5</f>
        <v>4.42687329446787</v>
      </c>
      <c r="D23" s="62" t="n">
        <f aca="false">26.52/16124*5660.5</f>
        <v>9.31012527908708</v>
      </c>
      <c r="E23" s="64" t="n">
        <f aca="false">SUM(B23:D23)</f>
        <v>3520.09798561151</v>
      </c>
      <c r="F23" s="64" t="n">
        <f aca="false">E23/Q23</f>
        <v>0.621870503597122</v>
      </c>
      <c r="G23" s="62" t="n">
        <f aca="false">3365.91/16124*5660.5</f>
        <v>1181.63815151327</v>
      </c>
      <c r="H23" s="62" t="n">
        <f aca="false">375.17/16124*5660.5</f>
        <v>131.707379372364</v>
      </c>
      <c r="I23" s="71" t="n">
        <v>0</v>
      </c>
      <c r="J23" s="62" t="n">
        <f aca="false">8.36/16124*5660.5</f>
        <v>2.93486603820392</v>
      </c>
      <c r="K23" s="62" t="n">
        <f aca="false">45.57/16124*5660.5</f>
        <v>15.9978283924584</v>
      </c>
      <c r="L23" s="71" t="n">
        <v>0</v>
      </c>
      <c r="M23" s="62" t="n">
        <f aca="false">934.04/16124*5660.5</f>
        <v>327.90457826842</v>
      </c>
      <c r="N23" s="64" t="n">
        <f aca="false">SUM(G23:M23)</f>
        <v>1660.18280358472</v>
      </c>
      <c r="O23" s="64" t="n">
        <f aca="false">N23/Q23</f>
        <v>0.293292607293476</v>
      </c>
      <c r="P23" s="64" t="n">
        <f aca="false">E23+N23</f>
        <v>5180.28078919623</v>
      </c>
      <c r="Q23" s="72" t="n">
        <v>5660.5</v>
      </c>
      <c r="R23" s="67" t="n">
        <f aca="false">P23/Q23</f>
        <v>0.915163110890598</v>
      </c>
      <c r="S23" s="104"/>
    </row>
    <row r="24" customFormat="false" ht="26.25" hidden="false" customHeight="false" outlineLevel="0" collapsed="false">
      <c r="A24" s="118" t="s">
        <v>86</v>
      </c>
      <c r="B24" s="76" t="n">
        <v>2439.37</v>
      </c>
      <c r="C24" s="76" t="n">
        <v>3.08</v>
      </c>
      <c r="D24" s="76" t="n">
        <v>6.48</v>
      </c>
      <c r="E24" s="75" t="n">
        <f aca="false">B24+C24+D24</f>
        <v>2448.93</v>
      </c>
      <c r="F24" s="64" t="n">
        <f aca="false">E24/Q24</f>
        <v>0.621871508379888</v>
      </c>
      <c r="G24" s="76" t="n">
        <v>822.06</v>
      </c>
      <c r="H24" s="76" t="n">
        <v>91.63</v>
      </c>
      <c r="I24" s="74" t="n">
        <v>0</v>
      </c>
      <c r="J24" s="76" t="n">
        <v>2.04</v>
      </c>
      <c r="K24" s="76" t="n">
        <v>11.13</v>
      </c>
      <c r="L24" s="74" t="n">
        <v>0</v>
      </c>
      <c r="M24" s="76" t="n">
        <v>228.12</v>
      </c>
      <c r="N24" s="76" t="n">
        <f aca="false">SUM(G24:M24)</f>
        <v>1154.98</v>
      </c>
      <c r="O24" s="119" t="n">
        <f aca="false">N24/Q24</f>
        <v>0.293291010665312</v>
      </c>
      <c r="P24" s="76" t="n">
        <f aca="false">E24+N24</f>
        <v>3603.91</v>
      </c>
      <c r="Q24" s="77" t="n">
        <v>3938</v>
      </c>
      <c r="R24" s="67" t="n">
        <f aca="false">P24/Q24</f>
        <v>0.915162519045201</v>
      </c>
      <c r="S24" s="104"/>
    </row>
    <row r="25" customFormat="false" ht="15" hidden="false" customHeight="false" outlineLevel="0" collapsed="false">
      <c r="A25" s="120" t="s">
        <v>41</v>
      </c>
      <c r="B25" s="79" t="n">
        <f aca="false">SUM(B20:B24)</f>
        <v>12427.28</v>
      </c>
      <c r="C25" s="79" t="n">
        <f aca="false">SUM(C20:C24)</f>
        <v>15.69</v>
      </c>
      <c r="D25" s="79" t="n">
        <f aca="false">SUM(D20:D24)</f>
        <v>33</v>
      </c>
      <c r="E25" s="79" t="n">
        <f aca="false">SUM(E20:E24)</f>
        <v>12475.97</v>
      </c>
      <c r="F25" s="121" t="s">
        <v>42</v>
      </c>
      <c r="G25" s="79" t="n">
        <f aca="false">SUM(G20:G24)</f>
        <v>4187.97</v>
      </c>
      <c r="H25" s="79" t="n">
        <f aca="false">SUM(H20:H24)</f>
        <v>466.8</v>
      </c>
      <c r="I25" s="80" t="n">
        <f aca="false">SUM(I23:I24)</f>
        <v>0</v>
      </c>
      <c r="J25" s="80" t="n">
        <f aca="false">SUM(J20:J24)</f>
        <v>10.4</v>
      </c>
      <c r="K25" s="79" t="n">
        <f aca="false">SUM(K20:K24)</f>
        <v>56.7</v>
      </c>
      <c r="L25" s="80" t="n">
        <f aca="false">SUM(L23:L24)</f>
        <v>0</v>
      </c>
      <c r="M25" s="79" t="n">
        <f aca="false">SUM(M20:M24)</f>
        <v>1162.16</v>
      </c>
      <c r="N25" s="79" t="n">
        <f aca="false">SUM(N20:N24)</f>
        <v>5884.03</v>
      </c>
      <c r="O25" s="121" t="s">
        <v>42</v>
      </c>
      <c r="P25" s="82" t="n">
        <f aca="false">SUM(P20:P24)</f>
        <v>18360</v>
      </c>
      <c r="Q25" s="122" t="n">
        <f aca="false">Q20+Q21+Q22+Q23+Q24</f>
        <v>20062</v>
      </c>
      <c r="R25" s="123" t="s">
        <v>42</v>
      </c>
    </row>
    <row r="26" customFormat="false" ht="14.25" hidden="false" customHeight="false" outlineLevel="0" collapsed="false">
      <c r="A26" s="49"/>
    </row>
    <row r="27" customFormat="false" ht="14.25" hidden="false" customHeight="false" outlineLevel="0" collapsed="false">
      <c r="A27" s="49" t="s">
        <v>60</v>
      </c>
    </row>
    <row r="28" customFormat="false" ht="14.25" hidden="false" customHeight="false" outlineLevel="0" collapsed="false">
      <c r="A28" s="49" t="s">
        <v>61</v>
      </c>
    </row>
    <row r="29" customFormat="false" ht="14.25" hidden="false" customHeight="false" outlineLevel="0" collapsed="false">
      <c r="A29" s="49" t="s">
        <v>62</v>
      </c>
    </row>
    <row r="30" customFormat="false" ht="14.25" hidden="false" customHeight="false" outlineLevel="0" collapsed="false">
      <c r="A30" s="49" t="s">
        <v>63</v>
      </c>
    </row>
    <row r="31" customFormat="false" ht="14.25" hidden="false" customHeight="false" outlineLevel="0" collapsed="false">
      <c r="A31" s="49" t="s">
        <v>64</v>
      </c>
    </row>
    <row r="32" customFormat="false" ht="14.25" hidden="false" customHeight="false" outlineLevel="0" collapsed="false">
      <c r="A32" s="49"/>
    </row>
    <row r="33" customFormat="false" ht="14.25" hidden="false" customHeight="false" outlineLevel="0" collapsed="false">
      <c r="F33" s="2" t="s">
        <v>65</v>
      </c>
    </row>
  </sheetData>
  <mergeCells count="23">
    <mergeCell ref="A1:V1"/>
    <mergeCell ref="O4:R4"/>
    <mergeCell ref="O5:R5"/>
    <mergeCell ref="O6:R6"/>
    <mergeCell ref="A9:R9"/>
    <mergeCell ref="A11:R11"/>
    <mergeCell ref="A14:A16"/>
    <mergeCell ref="B14:F14"/>
    <mergeCell ref="G14:O14"/>
    <mergeCell ref="Q14:Q16"/>
    <mergeCell ref="R14:R16"/>
    <mergeCell ref="B15:B16"/>
    <mergeCell ref="C15:C16"/>
    <mergeCell ref="D15:D16"/>
    <mergeCell ref="E15:F16"/>
    <mergeCell ref="G15:G16"/>
    <mergeCell ref="H15:H16"/>
    <mergeCell ref="I15:I16"/>
    <mergeCell ref="J15:J16"/>
    <mergeCell ref="K15:K16"/>
    <mergeCell ref="L15:L16"/>
    <mergeCell ref="M15:M16"/>
    <mergeCell ref="N15:O16"/>
  </mergeCells>
  <printOptions headings="false" gridLines="false" gridLinesSet="true" horizontalCentered="false" verticalCentered="false"/>
  <pageMargins left="0.39375" right="0.39375" top="0.39375" bottom="0.590277777777778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F00"/>
    <pageSetUpPr fitToPage="true"/>
  </sheetPr>
  <dimension ref="A1:X28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N6" activeCellId="1" sqref="O6 N6"/>
    </sheetView>
  </sheetViews>
  <sheetFormatPr defaultColWidth="9.15625" defaultRowHeight="14.25" zeroHeight="false" outlineLevelRow="0" outlineLevelCol="0"/>
  <cols>
    <col collapsed="false" customWidth="true" hidden="false" outlineLevel="0" max="1" min="1" style="2" width="36.85"/>
    <col collapsed="false" customWidth="true" hidden="false" outlineLevel="0" max="2" min="2" style="2" width="10.58"/>
    <col collapsed="false" customWidth="false" hidden="false" outlineLevel="0" max="4" min="3" style="2" width="9.14"/>
    <col collapsed="false" customWidth="true" hidden="false" outlineLevel="0" max="5" min="5" style="2" width="11.71"/>
    <col collapsed="false" customWidth="false" hidden="false" outlineLevel="0" max="6" min="6" style="2" width="9.14"/>
    <col collapsed="false" customWidth="true" hidden="false" outlineLevel="0" max="7" min="7" style="2" width="10.14"/>
    <col collapsed="false" customWidth="false" hidden="false" outlineLevel="0" max="11" min="8" style="2" width="9.14"/>
    <col collapsed="false" customWidth="true" hidden="false" outlineLevel="0" max="13" min="12" style="2" width="10.29"/>
    <col collapsed="false" customWidth="true" hidden="false" outlineLevel="0" max="14" min="14" style="2" width="10.14"/>
    <col collapsed="false" customWidth="false" hidden="false" outlineLevel="0" max="15" min="15" style="2" width="9.14"/>
    <col collapsed="false" customWidth="true" hidden="false" outlineLevel="0" max="16" min="16" style="2" width="10.99"/>
    <col collapsed="false" customWidth="true" hidden="false" outlineLevel="0" max="17" min="17" style="2" width="11.42"/>
    <col collapsed="false" customWidth="true" hidden="false" outlineLevel="0" max="18" min="18" style="2" width="10.71"/>
    <col collapsed="false" customWidth="false" hidden="false" outlineLevel="0" max="1024" min="19" style="2" width="9.14"/>
  </cols>
  <sheetData>
    <row r="1" customFormat="false" ht="33" hidden="false" customHeight="false" outlineLevel="0" collapsed="false">
      <c r="A1" s="1" t="n">
        <v>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50"/>
      <c r="W1" s="50"/>
      <c r="X1" s="50"/>
    </row>
    <row r="2" customFormat="false" ht="18.75" hidden="false" customHeight="true" outlineLevel="0" collapsed="false"/>
    <row r="3" customFormat="false" ht="18" hidden="false" customHeight="true" outlineLevel="0" collapsed="false">
      <c r="K3" s="51"/>
      <c r="L3" s="51"/>
      <c r="M3" s="51"/>
      <c r="N3" s="5" t="s">
        <v>87</v>
      </c>
      <c r="O3" s="5"/>
      <c r="P3" s="5"/>
      <c r="Q3" s="5"/>
      <c r="R3" s="124"/>
    </row>
    <row r="4" customFormat="false" ht="18" hidden="false" customHeight="true" outlineLevel="0" collapsed="false">
      <c r="K4" s="51"/>
      <c r="L4" s="51"/>
      <c r="M4" s="51"/>
      <c r="N4" s="6" t="s">
        <v>88</v>
      </c>
      <c r="O4" s="6"/>
      <c r="P4" s="6"/>
      <c r="Q4" s="6"/>
      <c r="R4" s="6"/>
    </row>
    <row r="5" customFormat="false" ht="18" hidden="false" customHeight="true" outlineLevel="0" collapsed="false">
      <c r="K5" s="4"/>
      <c r="L5" s="4"/>
      <c r="M5" s="4"/>
      <c r="N5" s="6" t="s">
        <v>89</v>
      </c>
      <c r="O5" s="6"/>
      <c r="P5" s="6"/>
      <c r="Q5" s="6"/>
      <c r="R5" s="6"/>
    </row>
    <row r="6" customFormat="false" ht="18" hidden="false" customHeight="true" outlineLevel="0" collapsed="false">
      <c r="K6" s="52"/>
      <c r="L6" s="51"/>
      <c r="M6" s="51"/>
      <c r="N6" s="7" t="s">
        <v>3</v>
      </c>
      <c r="O6" s="7"/>
      <c r="P6" s="7"/>
      <c r="Q6" s="7"/>
      <c r="R6" s="125"/>
    </row>
    <row r="9" customFormat="false" ht="18" hidden="false" customHeight="false" outlineLevel="0" collapsed="false">
      <c r="A9" s="8" t="s">
        <v>90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</row>
    <row r="10" customFormat="false" ht="15" hidden="false" customHeight="false" outlineLevel="0" collapsed="false">
      <c r="A10" s="53"/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</row>
    <row r="11" customFormat="false" ht="30" hidden="false" customHeight="true" outlineLevel="0" collapsed="false">
      <c r="A11" s="54" t="s">
        <v>91</v>
      </c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</row>
    <row r="13" customFormat="false" ht="15" hidden="false" customHeight="false" outlineLevel="0" collapsed="false"/>
    <row r="14" customFormat="false" ht="88.5" hidden="false" customHeight="true" outlineLevel="0" collapsed="false">
      <c r="A14" s="10" t="s">
        <v>51</v>
      </c>
      <c r="B14" s="44" t="s">
        <v>7</v>
      </c>
      <c r="C14" s="44"/>
      <c r="D14" s="44"/>
      <c r="E14" s="44"/>
      <c r="F14" s="44"/>
      <c r="G14" s="84" t="s">
        <v>8</v>
      </c>
      <c r="H14" s="84"/>
      <c r="I14" s="84"/>
      <c r="J14" s="84"/>
      <c r="K14" s="84"/>
      <c r="L14" s="84"/>
      <c r="M14" s="84"/>
      <c r="N14" s="84"/>
      <c r="O14" s="84"/>
      <c r="P14" s="10" t="s">
        <v>9</v>
      </c>
      <c r="Q14" s="44" t="s">
        <v>10</v>
      </c>
      <c r="R14" s="115" t="s">
        <v>11</v>
      </c>
    </row>
    <row r="15" customFormat="false" ht="22.5" hidden="false" customHeight="true" outlineLevel="0" collapsed="false">
      <c r="A15" s="10"/>
      <c r="B15" s="10" t="s">
        <v>68</v>
      </c>
      <c r="C15" s="10" t="s">
        <v>13</v>
      </c>
      <c r="D15" s="10" t="s">
        <v>14</v>
      </c>
      <c r="E15" s="10" t="s">
        <v>69</v>
      </c>
      <c r="F15" s="10"/>
      <c r="G15" s="116" t="s">
        <v>70</v>
      </c>
      <c r="H15" s="86" t="s">
        <v>17</v>
      </c>
      <c r="I15" s="86" t="s">
        <v>18</v>
      </c>
      <c r="J15" s="86" t="s">
        <v>19</v>
      </c>
      <c r="K15" s="116" t="s">
        <v>20</v>
      </c>
      <c r="L15" s="84" t="s">
        <v>21</v>
      </c>
      <c r="M15" s="84" t="s">
        <v>22</v>
      </c>
      <c r="N15" s="84" t="s">
        <v>71</v>
      </c>
      <c r="O15" s="84"/>
      <c r="P15" s="86" t="s">
        <v>24</v>
      </c>
      <c r="Q15" s="44"/>
      <c r="R15" s="115"/>
    </row>
    <row r="16" customFormat="false" ht="74.25" hidden="false" customHeight="true" outlineLevel="0" collapsed="false">
      <c r="A16" s="10"/>
      <c r="B16" s="10"/>
      <c r="C16" s="10"/>
      <c r="D16" s="10"/>
      <c r="E16" s="10"/>
      <c r="F16" s="10"/>
      <c r="G16" s="116"/>
      <c r="H16" s="86"/>
      <c r="I16" s="86"/>
      <c r="J16" s="86"/>
      <c r="K16" s="116"/>
      <c r="L16" s="84"/>
      <c r="M16" s="84"/>
      <c r="N16" s="84"/>
      <c r="O16" s="84"/>
      <c r="P16" s="87"/>
      <c r="Q16" s="44"/>
      <c r="R16" s="115"/>
    </row>
    <row r="17" customFormat="false" ht="54.75" hidden="false" customHeight="true" outlineLevel="0" collapsed="false">
      <c r="A17" s="18"/>
      <c r="B17" s="88" t="s">
        <v>25</v>
      </c>
      <c r="C17" s="88" t="s">
        <v>25</v>
      </c>
      <c r="D17" s="88" t="s">
        <v>25</v>
      </c>
      <c r="E17" s="88" t="s">
        <v>25</v>
      </c>
      <c r="F17" s="89" t="s">
        <v>92</v>
      </c>
      <c r="G17" s="88" t="s">
        <v>25</v>
      </c>
      <c r="H17" s="88" t="s">
        <v>25</v>
      </c>
      <c r="I17" s="88" t="s">
        <v>25</v>
      </c>
      <c r="J17" s="88" t="s">
        <v>25</v>
      </c>
      <c r="K17" s="88" t="s">
        <v>25</v>
      </c>
      <c r="L17" s="88" t="s">
        <v>25</v>
      </c>
      <c r="M17" s="88" t="s">
        <v>25</v>
      </c>
      <c r="N17" s="88" t="s">
        <v>25</v>
      </c>
      <c r="O17" s="89" t="s">
        <v>93</v>
      </c>
      <c r="P17" s="90" t="s">
        <v>25</v>
      </c>
      <c r="Q17" s="91" t="s">
        <v>81</v>
      </c>
      <c r="R17" s="89" t="s">
        <v>29</v>
      </c>
    </row>
    <row r="18" customFormat="false" ht="19.5" hidden="false" customHeight="true" outlineLevel="0" collapsed="false">
      <c r="A18" s="23" t="n">
        <v>1</v>
      </c>
      <c r="B18" s="23" t="n">
        <v>2</v>
      </c>
      <c r="C18" s="23" t="n">
        <v>3</v>
      </c>
      <c r="D18" s="23" t="n">
        <v>4</v>
      </c>
      <c r="E18" s="23" t="n">
        <v>5</v>
      </c>
      <c r="F18" s="23" t="n">
        <v>6</v>
      </c>
      <c r="G18" s="23" t="n">
        <v>7</v>
      </c>
      <c r="H18" s="23" t="n">
        <v>8</v>
      </c>
      <c r="I18" s="23" t="n">
        <v>9</v>
      </c>
      <c r="J18" s="23" t="n">
        <v>10</v>
      </c>
      <c r="K18" s="23" t="n">
        <v>11</v>
      </c>
      <c r="L18" s="23" t="n">
        <v>12</v>
      </c>
      <c r="M18" s="23" t="n">
        <v>13</v>
      </c>
      <c r="N18" s="23" t="n">
        <v>14</v>
      </c>
      <c r="O18" s="23" t="n">
        <v>15</v>
      </c>
      <c r="P18" s="23" t="n">
        <v>16</v>
      </c>
      <c r="Q18" s="92" t="n">
        <v>17</v>
      </c>
      <c r="R18" s="93" t="n">
        <v>18</v>
      </c>
    </row>
    <row r="19" customFormat="false" ht="16.5" hidden="false" customHeight="true" outlineLevel="0" collapsed="false">
      <c r="A19" s="94" t="s">
        <v>30</v>
      </c>
      <c r="B19" s="95"/>
      <c r="C19" s="95"/>
      <c r="D19" s="95"/>
      <c r="E19" s="96"/>
      <c r="F19" s="96"/>
      <c r="G19" s="96"/>
      <c r="H19" s="126"/>
      <c r="I19" s="126"/>
      <c r="J19" s="126"/>
      <c r="K19" s="126"/>
      <c r="L19" s="96"/>
      <c r="M19" s="96"/>
      <c r="N19" s="96"/>
      <c r="O19" s="96"/>
      <c r="P19" s="96"/>
      <c r="Q19" s="97"/>
      <c r="R19" s="98"/>
    </row>
    <row r="20" customFormat="false" ht="39" hidden="false" customHeight="false" outlineLevel="0" collapsed="false">
      <c r="A20" s="118" t="s">
        <v>86</v>
      </c>
      <c r="B20" s="127" t="n">
        <v>7944.22</v>
      </c>
      <c r="C20" s="128" t="n">
        <v>131.81</v>
      </c>
      <c r="D20" s="129" t="n">
        <v>0</v>
      </c>
      <c r="E20" s="130" t="n">
        <f aca="false">C20+B20</f>
        <v>8076.03</v>
      </c>
      <c r="F20" s="131" t="n">
        <f aca="false">E20/Q20</f>
        <v>0.106541120287064</v>
      </c>
      <c r="G20" s="131" t="n">
        <v>5761.68</v>
      </c>
      <c r="H20" s="131" t="n">
        <v>354</v>
      </c>
      <c r="I20" s="131" t="n">
        <v>257.8</v>
      </c>
      <c r="J20" s="131" t="n">
        <v>38</v>
      </c>
      <c r="K20" s="131" t="n">
        <v>102</v>
      </c>
      <c r="L20" s="131" t="n">
        <v>0</v>
      </c>
      <c r="M20" s="131" t="n">
        <v>597.69</v>
      </c>
      <c r="N20" s="131" t="n">
        <f aca="false">SUM(G20:M20)</f>
        <v>7111.17</v>
      </c>
      <c r="O20" s="131" t="n">
        <f aca="false">N20/Q20</f>
        <v>0.0938124323896467</v>
      </c>
      <c r="P20" s="130" t="n">
        <f aca="false">N20+E20</f>
        <v>15187.2</v>
      </c>
      <c r="Q20" s="132" t="n">
        <v>75802</v>
      </c>
      <c r="R20" s="133" t="n">
        <f aca="false">P20/Q20</f>
        <v>0.20035355267671</v>
      </c>
    </row>
    <row r="21" customFormat="false" ht="15" hidden="false" customHeight="false" outlineLevel="0" collapsed="false">
      <c r="A21" s="120" t="s">
        <v>41</v>
      </c>
      <c r="B21" s="79" t="n">
        <f aca="false">SUM(B20:B20)</f>
        <v>7944.22</v>
      </c>
      <c r="C21" s="79" t="n">
        <f aca="false">SUM(C20:C20)</f>
        <v>131.81</v>
      </c>
      <c r="D21" s="134" t="n">
        <f aca="false">SUM(D20:D20)</f>
        <v>0</v>
      </c>
      <c r="E21" s="79" t="n">
        <f aca="false">SUM(E20:E20)</f>
        <v>8076.03</v>
      </c>
      <c r="F21" s="112" t="n">
        <f aca="false">E21/Q21</f>
        <v>0.106541120287064</v>
      </c>
      <c r="G21" s="79" t="n">
        <f aca="false">SUM(G20:G20)</f>
        <v>5761.68</v>
      </c>
      <c r="H21" s="79" t="n">
        <f aca="false">SUM(H20:H20)</f>
        <v>354</v>
      </c>
      <c r="I21" s="80" t="n">
        <f aca="false">SUM(I20:I20)</f>
        <v>257.8</v>
      </c>
      <c r="J21" s="80" t="n">
        <f aca="false">SUM(J20:J20)</f>
        <v>38</v>
      </c>
      <c r="K21" s="79" t="n">
        <f aca="false">SUM(K20:K20)</f>
        <v>102</v>
      </c>
      <c r="L21" s="80" t="n">
        <f aca="false">SUM(L20:L20)</f>
        <v>0</v>
      </c>
      <c r="M21" s="79" t="n">
        <f aca="false">SUM(M20:M20)</f>
        <v>597.69</v>
      </c>
      <c r="N21" s="79" t="n">
        <f aca="false">SUM(N20:N20)</f>
        <v>7111.17</v>
      </c>
      <c r="O21" s="112" t="n">
        <f aca="false">N21/Q21</f>
        <v>0.0938124323896467</v>
      </c>
      <c r="P21" s="82" t="n">
        <f aca="false">SUM(P20:P20)</f>
        <v>15187.2</v>
      </c>
      <c r="Q21" s="135" t="n">
        <f aca="false">SUM(Q20:Q20)</f>
        <v>75802</v>
      </c>
      <c r="R21" s="136" t="n">
        <f aca="false">SUM(R20:R20)</f>
        <v>0.20035355267671</v>
      </c>
    </row>
    <row r="22" customFormat="false" ht="14.25" hidden="false" customHeight="false" outlineLevel="0" collapsed="false">
      <c r="A22" s="49"/>
    </row>
    <row r="23" customFormat="false" ht="14.25" hidden="false" customHeight="false" outlineLevel="0" collapsed="false">
      <c r="A23" s="49" t="s">
        <v>60</v>
      </c>
    </row>
    <row r="24" customFormat="false" ht="14.25" hidden="false" customHeight="false" outlineLevel="0" collapsed="false">
      <c r="A24" s="49" t="s">
        <v>61</v>
      </c>
    </row>
    <row r="25" customFormat="false" ht="14.25" hidden="false" customHeight="false" outlineLevel="0" collapsed="false">
      <c r="A25" s="49" t="s">
        <v>62</v>
      </c>
      <c r="R25" s="137"/>
    </row>
    <row r="26" customFormat="false" ht="14.25" hidden="false" customHeight="false" outlineLevel="0" collapsed="false">
      <c r="A26" s="49" t="s">
        <v>63</v>
      </c>
    </row>
    <row r="27" customFormat="false" ht="14.25" hidden="false" customHeight="false" outlineLevel="0" collapsed="false">
      <c r="A27" s="49" t="s">
        <v>64</v>
      </c>
    </row>
    <row r="28" customFormat="false" ht="14.25" hidden="false" customHeight="false" outlineLevel="0" collapsed="false">
      <c r="A28" s="49"/>
    </row>
  </sheetData>
  <mergeCells count="23">
    <mergeCell ref="A1:U1"/>
    <mergeCell ref="N4:R4"/>
    <mergeCell ref="N5:R5"/>
    <mergeCell ref="N6:Q6"/>
    <mergeCell ref="A9:R9"/>
    <mergeCell ref="A11:R11"/>
    <mergeCell ref="A14:A16"/>
    <mergeCell ref="B14:F14"/>
    <mergeCell ref="G14:O14"/>
    <mergeCell ref="Q14:Q16"/>
    <mergeCell ref="R14:R16"/>
    <mergeCell ref="B15:B16"/>
    <mergeCell ref="C15:C16"/>
    <mergeCell ref="D15:D16"/>
    <mergeCell ref="E15:F16"/>
    <mergeCell ref="G15:G16"/>
    <mergeCell ref="H15:H16"/>
    <mergeCell ref="I15:I16"/>
    <mergeCell ref="J15:J16"/>
    <mergeCell ref="K15:K16"/>
    <mergeCell ref="L15:L16"/>
    <mergeCell ref="M15:M16"/>
    <mergeCell ref="N15:O16"/>
  </mergeCells>
  <printOptions headings="false" gridLines="false" gridLinesSet="true" horizontalCentered="false" verticalCentered="false"/>
  <pageMargins left="0.7875" right="0.7875" top="0.39375" bottom="0.393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00B050"/>
    <pageSetUpPr fitToPage="false"/>
  </sheetPr>
  <dimension ref="A1:X29"/>
  <sheetViews>
    <sheetView showFormulas="false" showGridLines="true" showRowColHeaders="true" showZeros="true" rightToLeft="false" tabSelected="false" showOutlineSymbols="true" defaultGridColor="true" view="normal" topLeftCell="A5" colorId="64" zoomScale="100" zoomScaleNormal="100" zoomScalePageLayoutView="100" workbookViewId="0">
      <selection pane="topLeft" activeCell="N6" activeCellId="1" sqref="O6 N6"/>
    </sheetView>
  </sheetViews>
  <sheetFormatPr defaultColWidth="9.15625" defaultRowHeight="14.25" zeroHeight="false" outlineLevelRow="0" outlineLevelCol="0"/>
  <cols>
    <col collapsed="false" customWidth="true" hidden="false" outlineLevel="0" max="1" min="1" style="2" width="32.29"/>
    <col collapsed="false" customWidth="true" hidden="false" outlineLevel="0" max="4" min="2" style="2" width="9.29"/>
    <col collapsed="false" customWidth="true" hidden="false" outlineLevel="0" max="5" min="5" style="2" width="9.58"/>
    <col collapsed="false" customWidth="true" hidden="false" outlineLevel="0" max="6" min="6" style="2" width="9.29"/>
    <col collapsed="false" customWidth="true" hidden="false" outlineLevel="0" max="7" min="7" style="2" width="9.58"/>
    <col collapsed="false" customWidth="true" hidden="false" outlineLevel="0" max="8" min="8" style="2" width="9.71"/>
    <col collapsed="false" customWidth="true" hidden="false" outlineLevel="0" max="9" min="9" style="2" width="10"/>
    <col collapsed="false" customWidth="true" hidden="false" outlineLevel="0" max="12" min="10" style="2" width="9.29"/>
    <col collapsed="false" customWidth="true" hidden="false" outlineLevel="0" max="13" min="13" style="2" width="9.58"/>
    <col collapsed="false" customWidth="true" hidden="false" outlineLevel="0" max="14" min="14" style="2" width="11.42"/>
    <col collapsed="false" customWidth="true" hidden="false" outlineLevel="0" max="15" min="15" style="2" width="9.58"/>
    <col collapsed="false" customWidth="true" hidden="false" outlineLevel="0" max="16" min="16" style="2" width="11.86"/>
    <col collapsed="false" customWidth="true" hidden="false" outlineLevel="0" max="17" min="17" style="2" width="10.42"/>
    <col collapsed="false" customWidth="true" hidden="false" outlineLevel="0" max="18" min="18" style="2" width="10"/>
    <col collapsed="false" customWidth="false" hidden="false" outlineLevel="0" max="1024" min="19" style="2" width="9.14"/>
  </cols>
  <sheetData>
    <row r="1" customFormat="false" ht="33" hidden="false" customHeight="false" outlineLevel="0" collapsed="false">
      <c r="A1" s="138" t="n">
        <v>8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50"/>
      <c r="W1" s="50"/>
      <c r="X1" s="50"/>
    </row>
    <row r="2" customFormat="false" ht="15.75" hidden="false" customHeight="true" outlineLevel="0" collapsed="false"/>
    <row r="3" customFormat="false" ht="18" hidden="false" customHeight="true" outlineLevel="0" collapsed="false">
      <c r="L3" s="51"/>
      <c r="M3" s="51"/>
      <c r="N3" s="7" t="s">
        <v>94</v>
      </c>
      <c r="O3" s="7"/>
      <c r="P3" s="7"/>
      <c r="Q3" s="7"/>
      <c r="R3" s="7"/>
    </row>
    <row r="4" customFormat="false" ht="18" hidden="false" customHeight="true" outlineLevel="0" collapsed="false">
      <c r="K4" s="52"/>
      <c r="L4" s="52"/>
      <c r="M4" s="52"/>
      <c r="N4" s="6" t="s">
        <v>95</v>
      </c>
      <c r="O4" s="6"/>
      <c r="P4" s="6"/>
      <c r="Q4" s="6"/>
      <c r="R4" s="6"/>
    </row>
    <row r="5" customFormat="false" ht="18" hidden="false" customHeight="true" outlineLevel="0" collapsed="false">
      <c r="K5" s="52" t="s">
        <v>96</v>
      </c>
      <c r="L5" s="52"/>
      <c r="M5" s="52"/>
      <c r="N5" s="6" t="s">
        <v>97</v>
      </c>
      <c r="O5" s="6"/>
      <c r="P5" s="6"/>
      <c r="Q5" s="6"/>
      <c r="R5" s="6"/>
    </row>
    <row r="6" customFormat="false" ht="18" hidden="false" customHeight="true" outlineLevel="0" collapsed="false">
      <c r="K6" s="51"/>
      <c r="L6" s="51"/>
      <c r="M6" s="51"/>
      <c r="N6" s="7" t="s">
        <v>3</v>
      </c>
      <c r="O6" s="7"/>
      <c r="P6" s="7"/>
      <c r="Q6" s="7"/>
      <c r="R6" s="5"/>
    </row>
    <row r="9" customFormat="false" ht="18" hidden="false" customHeight="false" outlineLevel="0" collapsed="false">
      <c r="A9" s="8" t="s">
        <v>4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</row>
    <row r="10" customFormat="false" ht="15" hidden="false" customHeight="false" outlineLevel="0" collapsed="false">
      <c r="A10" s="53"/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</row>
    <row r="11" customFormat="false" ht="29.25" hidden="false" customHeight="true" outlineLevel="0" collapsed="false">
      <c r="A11" s="54" t="s">
        <v>98</v>
      </c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</row>
    <row r="13" customFormat="false" ht="15" hidden="false" customHeight="false" outlineLevel="0" collapsed="false"/>
    <row r="14" customFormat="false" ht="89.25" hidden="false" customHeight="true" outlineLevel="0" collapsed="false">
      <c r="A14" s="10" t="s">
        <v>51</v>
      </c>
      <c r="B14" s="44" t="s">
        <v>7</v>
      </c>
      <c r="C14" s="44"/>
      <c r="D14" s="44"/>
      <c r="E14" s="44"/>
      <c r="F14" s="44"/>
      <c r="G14" s="84" t="s">
        <v>8</v>
      </c>
      <c r="H14" s="84"/>
      <c r="I14" s="84"/>
      <c r="J14" s="84"/>
      <c r="K14" s="84"/>
      <c r="L14" s="84"/>
      <c r="M14" s="84"/>
      <c r="N14" s="84"/>
      <c r="O14" s="84"/>
      <c r="P14" s="10" t="s">
        <v>9</v>
      </c>
      <c r="Q14" s="44" t="s">
        <v>10</v>
      </c>
      <c r="R14" s="115" t="s">
        <v>11</v>
      </c>
    </row>
    <row r="15" customFormat="false" ht="22.5" hidden="false" customHeight="true" outlineLevel="0" collapsed="false">
      <c r="A15" s="10"/>
      <c r="B15" s="10" t="s">
        <v>68</v>
      </c>
      <c r="C15" s="10" t="s">
        <v>13</v>
      </c>
      <c r="D15" s="10" t="s">
        <v>14</v>
      </c>
      <c r="E15" s="10" t="s">
        <v>69</v>
      </c>
      <c r="F15" s="10"/>
      <c r="G15" s="116" t="s">
        <v>70</v>
      </c>
      <c r="H15" s="86" t="s">
        <v>17</v>
      </c>
      <c r="I15" s="86" t="s">
        <v>18</v>
      </c>
      <c r="J15" s="86" t="s">
        <v>19</v>
      </c>
      <c r="K15" s="116" t="s">
        <v>20</v>
      </c>
      <c r="L15" s="84" t="s">
        <v>21</v>
      </c>
      <c r="M15" s="84" t="s">
        <v>22</v>
      </c>
      <c r="N15" s="84" t="s">
        <v>71</v>
      </c>
      <c r="O15" s="84"/>
      <c r="P15" s="86" t="s">
        <v>24</v>
      </c>
      <c r="Q15" s="44"/>
      <c r="R15" s="115"/>
    </row>
    <row r="16" customFormat="false" ht="79.5" hidden="false" customHeight="true" outlineLevel="0" collapsed="false">
      <c r="A16" s="10"/>
      <c r="B16" s="10"/>
      <c r="C16" s="10"/>
      <c r="D16" s="10"/>
      <c r="E16" s="10"/>
      <c r="F16" s="10"/>
      <c r="G16" s="116"/>
      <c r="H16" s="86"/>
      <c r="I16" s="86"/>
      <c r="J16" s="86"/>
      <c r="K16" s="116"/>
      <c r="L16" s="84"/>
      <c r="M16" s="84"/>
      <c r="N16" s="84"/>
      <c r="O16" s="84"/>
      <c r="P16" s="87"/>
      <c r="Q16" s="44"/>
      <c r="R16" s="115"/>
    </row>
    <row r="17" customFormat="false" ht="51" hidden="false" customHeight="true" outlineLevel="0" collapsed="false">
      <c r="A17" s="18"/>
      <c r="B17" s="88" t="s">
        <v>25</v>
      </c>
      <c r="C17" s="88" t="s">
        <v>25</v>
      </c>
      <c r="D17" s="88" t="s">
        <v>25</v>
      </c>
      <c r="E17" s="88" t="s">
        <v>25</v>
      </c>
      <c r="F17" s="89" t="s">
        <v>92</v>
      </c>
      <c r="G17" s="88" t="s">
        <v>25</v>
      </c>
      <c r="H17" s="88" t="s">
        <v>25</v>
      </c>
      <c r="I17" s="88" t="s">
        <v>25</v>
      </c>
      <c r="J17" s="88" t="s">
        <v>25</v>
      </c>
      <c r="K17" s="88" t="s">
        <v>25</v>
      </c>
      <c r="L17" s="88" t="s">
        <v>25</v>
      </c>
      <c r="M17" s="88" t="s">
        <v>25</v>
      </c>
      <c r="N17" s="88" t="s">
        <v>25</v>
      </c>
      <c r="O17" s="89" t="s">
        <v>93</v>
      </c>
      <c r="P17" s="90" t="s">
        <v>25</v>
      </c>
      <c r="Q17" s="91" t="s">
        <v>81</v>
      </c>
      <c r="R17" s="89" t="s">
        <v>29</v>
      </c>
    </row>
    <row r="18" customFormat="false" ht="19.5" hidden="false" customHeight="true" outlineLevel="0" collapsed="false">
      <c r="A18" s="88" t="n">
        <v>1</v>
      </c>
      <c r="B18" s="23" t="n">
        <v>2</v>
      </c>
      <c r="C18" s="23" t="n">
        <v>3</v>
      </c>
      <c r="D18" s="23" t="n">
        <v>4</v>
      </c>
      <c r="E18" s="23" t="n">
        <v>5</v>
      </c>
      <c r="F18" s="23" t="n">
        <v>6</v>
      </c>
      <c r="G18" s="23" t="n">
        <v>7</v>
      </c>
      <c r="H18" s="23" t="n">
        <v>8</v>
      </c>
      <c r="I18" s="23" t="n">
        <v>9</v>
      </c>
      <c r="J18" s="23" t="n">
        <v>10</v>
      </c>
      <c r="K18" s="23" t="n">
        <v>11</v>
      </c>
      <c r="L18" s="23" t="n">
        <v>12</v>
      </c>
      <c r="M18" s="23" t="n">
        <v>13</v>
      </c>
      <c r="N18" s="23" t="n">
        <v>14</v>
      </c>
      <c r="O18" s="23" t="n">
        <v>15</v>
      </c>
      <c r="P18" s="23" t="n">
        <v>16</v>
      </c>
      <c r="Q18" s="92" t="n">
        <v>17</v>
      </c>
      <c r="R18" s="93" t="n">
        <v>18</v>
      </c>
    </row>
    <row r="19" customFormat="false" ht="14.25" hidden="false" customHeight="false" outlineLevel="0" collapsed="false">
      <c r="A19" s="139" t="s">
        <v>30</v>
      </c>
      <c r="B19" s="95"/>
      <c r="C19" s="95"/>
      <c r="D19" s="95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7"/>
      <c r="R19" s="98"/>
    </row>
    <row r="20" customFormat="false" ht="38.25" hidden="false" customHeight="false" outlineLevel="0" collapsed="false">
      <c r="A20" s="99" t="s">
        <v>99</v>
      </c>
      <c r="B20" s="140" t="n">
        <v>7269.02</v>
      </c>
      <c r="C20" s="141" t="n">
        <v>0</v>
      </c>
      <c r="D20" s="140" t="n">
        <v>158.88</v>
      </c>
      <c r="E20" s="142" t="n">
        <f aca="false">SUM(B20:D20)</f>
        <v>7427.9</v>
      </c>
      <c r="F20" s="142" t="n">
        <f aca="false">E20/110525</f>
        <v>0.0672056095905904</v>
      </c>
      <c r="G20" s="142" t="n">
        <f aca="false">8388.28+48.08</f>
        <v>8436.36</v>
      </c>
      <c r="H20" s="142" t="n">
        <v>1839.8</v>
      </c>
      <c r="I20" s="143" t="n">
        <v>215.852</v>
      </c>
      <c r="J20" s="142" t="n">
        <v>11.56</v>
      </c>
      <c r="K20" s="142" t="n">
        <v>70.028</v>
      </c>
      <c r="L20" s="143" t="n">
        <v>0</v>
      </c>
      <c r="M20" s="142" t="n">
        <f aca="false">587.676-48.08</f>
        <v>539.596</v>
      </c>
      <c r="N20" s="142" t="n">
        <f aca="false">SUM(G20:M20)</f>
        <v>11113.196</v>
      </c>
      <c r="O20" s="142" t="n">
        <f aca="false">N20/110525</f>
        <v>0.100549160823343</v>
      </c>
      <c r="P20" s="142" t="n">
        <f aca="false">E20+N20</f>
        <v>18541.096</v>
      </c>
      <c r="Q20" s="144" t="s">
        <v>100</v>
      </c>
      <c r="R20" s="145" t="n">
        <f aca="false">P20/110525</f>
        <v>0.167754770413934</v>
      </c>
    </row>
    <row r="21" customFormat="false" ht="30" hidden="false" customHeight="true" outlineLevel="0" collapsed="false">
      <c r="A21" s="118" t="s">
        <v>101</v>
      </c>
      <c r="B21" s="146" t="n">
        <v>0</v>
      </c>
      <c r="C21" s="146" t="n">
        <v>131.11</v>
      </c>
      <c r="D21" s="146" t="n">
        <v>0</v>
      </c>
      <c r="E21" s="147" t="n">
        <f aca="false">B21+C21+D21</f>
        <v>131.11</v>
      </c>
      <c r="F21" s="148" t="n">
        <f aca="false">E21/40</f>
        <v>3.27775</v>
      </c>
      <c r="G21" s="146" t="n">
        <v>0</v>
      </c>
      <c r="H21" s="146" t="n">
        <v>0</v>
      </c>
      <c r="I21" s="146" t="n">
        <v>0</v>
      </c>
      <c r="J21" s="146" t="n">
        <v>0</v>
      </c>
      <c r="K21" s="146" t="n">
        <v>0</v>
      </c>
      <c r="L21" s="146" t="n">
        <v>0</v>
      </c>
      <c r="M21" s="149" t="n">
        <v>0</v>
      </c>
      <c r="N21" s="146" t="n">
        <f aca="false">SUM(G21:M21)</f>
        <v>0</v>
      </c>
      <c r="O21" s="150" t="n">
        <f aca="false">N21/40*100</f>
        <v>0</v>
      </c>
      <c r="P21" s="151" t="n">
        <f aca="false">E21+N21</f>
        <v>131.11</v>
      </c>
      <c r="Q21" s="152" t="s">
        <v>102</v>
      </c>
      <c r="R21" s="153" t="n">
        <f aca="false">P21/40</f>
        <v>3.27775</v>
      </c>
    </row>
    <row r="22" customFormat="false" ht="15" hidden="false" customHeight="false" outlineLevel="0" collapsed="false">
      <c r="A22" s="12" t="s">
        <v>41</v>
      </c>
      <c r="B22" s="111" t="n">
        <f aca="false">SUM(B20:B21)</f>
        <v>7269.02</v>
      </c>
      <c r="C22" s="79" t="n">
        <f aca="false">SUM(C20:C21)</f>
        <v>131.11</v>
      </c>
      <c r="D22" s="79" t="n">
        <f aca="false">SUM(D20:D21)</f>
        <v>158.88</v>
      </c>
      <c r="E22" s="79" t="n">
        <f aca="false">SUM(E20:E21)</f>
        <v>7559.01</v>
      </c>
      <c r="F22" s="112" t="s">
        <v>42</v>
      </c>
      <c r="G22" s="79" t="n">
        <f aca="false">SUM(G20:G21)</f>
        <v>8436.36</v>
      </c>
      <c r="H22" s="79" t="n">
        <f aca="false">SUM(H20:H21)</f>
        <v>1839.8</v>
      </c>
      <c r="I22" s="80" t="n">
        <f aca="false">SUM(I20:I21)</f>
        <v>215.852</v>
      </c>
      <c r="J22" s="80" t="n">
        <f aca="false">SUM(J20:J21)</f>
        <v>11.56</v>
      </c>
      <c r="K22" s="79" t="n">
        <f aca="false">SUM(K20:K21)</f>
        <v>70.028</v>
      </c>
      <c r="L22" s="80" t="n">
        <f aca="false">SUM(L20:L21)</f>
        <v>0</v>
      </c>
      <c r="M22" s="79" t="n">
        <f aca="false">SUM(M20:M21)</f>
        <v>539.596</v>
      </c>
      <c r="N22" s="79" t="n">
        <f aca="false">SUM(N20:N21)</f>
        <v>11113.196</v>
      </c>
      <c r="O22" s="112" t="s">
        <v>42</v>
      </c>
      <c r="P22" s="82" t="n">
        <f aca="false">SUM(P20:P21)</f>
        <v>18672.206</v>
      </c>
      <c r="Q22" s="135" t="n">
        <f aca="false">SUM(Q20:Q21)</f>
        <v>0</v>
      </c>
      <c r="R22" s="83" t="s">
        <v>42</v>
      </c>
    </row>
    <row r="23" customFormat="false" ht="14.25" hidden="false" customHeight="false" outlineLevel="0" collapsed="false">
      <c r="A23" s="49"/>
    </row>
    <row r="24" customFormat="false" ht="14.25" hidden="false" customHeight="false" outlineLevel="0" collapsed="false">
      <c r="A24" s="49" t="s">
        <v>60</v>
      </c>
    </row>
    <row r="25" customFormat="false" ht="14.25" hidden="false" customHeight="false" outlineLevel="0" collapsed="false">
      <c r="A25" s="49" t="s">
        <v>61</v>
      </c>
    </row>
    <row r="26" customFormat="false" ht="14.25" hidden="false" customHeight="false" outlineLevel="0" collapsed="false">
      <c r="A26" s="49" t="s">
        <v>62</v>
      </c>
    </row>
    <row r="27" customFormat="false" ht="14.25" hidden="false" customHeight="false" outlineLevel="0" collapsed="false">
      <c r="A27" s="49" t="s">
        <v>63</v>
      </c>
    </row>
    <row r="28" customFormat="false" ht="14.25" hidden="false" customHeight="false" outlineLevel="0" collapsed="false">
      <c r="A28" s="49" t="s">
        <v>64</v>
      </c>
    </row>
    <row r="29" customFormat="false" ht="14.25" hidden="false" customHeight="false" outlineLevel="0" collapsed="false">
      <c r="A29" s="49"/>
    </row>
  </sheetData>
  <mergeCells count="24">
    <mergeCell ref="A1:U1"/>
    <mergeCell ref="N3:R3"/>
    <mergeCell ref="N4:R4"/>
    <mergeCell ref="N5:R5"/>
    <mergeCell ref="N6:Q6"/>
    <mergeCell ref="A9:R9"/>
    <mergeCell ref="A11:R11"/>
    <mergeCell ref="A14:A16"/>
    <mergeCell ref="B14:F14"/>
    <mergeCell ref="G14:O14"/>
    <mergeCell ref="Q14:Q16"/>
    <mergeCell ref="R14:R16"/>
    <mergeCell ref="B15:B16"/>
    <mergeCell ref="C15:C16"/>
    <mergeCell ref="D15:D16"/>
    <mergeCell ref="E15:F16"/>
    <mergeCell ref="G15:G16"/>
    <mergeCell ref="H15:H16"/>
    <mergeCell ref="I15:I16"/>
    <mergeCell ref="J15:J16"/>
    <mergeCell ref="K15:K16"/>
    <mergeCell ref="L15:L16"/>
    <mergeCell ref="M15:M16"/>
    <mergeCell ref="N15:O16"/>
  </mergeCells>
  <printOptions headings="false" gridLines="false" gridLinesSet="true" horizontalCentered="false" verticalCentered="false"/>
  <pageMargins left="0.708333333333333" right="0.708333333333333" top="0.747916666666667" bottom="0.747916666666667" header="0.511805555555555" footer="0.511805555555555"/>
  <pageSetup paperSize="9" scale="65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00B050"/>
    <pageSetUpPr fitToPage="true"/>
  </sheetPr>
  <dimension ref="A1:X28"/>
  <sheetViews>
    <sheetView showFormulas="false" showGridLines="true" showRowColHeaders="true" showZeros="true" rightToLeft="false" tabSelected="true" showOutlineSymbols="true" defaultGridColor="true" view="normal" topLeftCell="A1" colorId="64" zoomScale="90" zoomScaleNormal="90" zoomScalePageLayoutView="100" workbookViewId="0">
      <selection pane="topLeft" activeCell="O6" activeCellId="0" sqref="O6"/>
    </sheetView>
  </sheetViews>
  <sheetFormatPr defaultColWidth="9.15625" defaultRowHeight="14.25" zeroHeight="false" outlineLevelRow="0" outlineLevelCol="0"/>
  <cols>
    <col collapsed="false" customWidth="true" hidden="false" outlineLevel="0" max="1" min="1" style="2" width="36.85"/>
    <col collapsed="false" customWidth="true" hidden="false" outlineLevel="0" max="3" min="2" style="2" width="10.85"/>
    <col collapsed="false" customWidth="false" hidden="false" outlineLevel="0" max="4" min="4" style="2" width="9.14"/>
    <col collapsed="false" customWidth="true" hidden="false" outlineLevel="0" max="5" min="5" style="2" width="11.42"/>
    <col collapsed="false" customWidth="false" hidden="false" outlineLevel="0" max="6" min="6" style="2" width="9.14"/>
    <col collapsed="false" customWidth="true" hidden="false" outlineLevel="0" max="9" min="7" style="2" width="10.58"/>
    <col collapsed="false" customWidth="true" hidden="false" outlineLevel="0" max="10" min="10" style="2" width="10.42"/>
    <col collapsed="false" customWidth="false" hidden="false" outlineLevel="0" max="11" min="11" style="2" width="9.14"/>
    <col collapsed="false" customWidth="true" hidden="false" outlineLevel="0" max="12" min="12" style="2" width="10.71"/>
    <col collapsed="false" customWidth="false" hidden="false" outlineLevel="0" max="13" min="13" style="2" width="9.14"/>
    <col collapsed="false" customWidth="true" hidden="false" outlineLevel="0" max="14" min="14" style="2" width="10.58"/>
    <col collapsed="false" customWidth="true" hidden="false" outlineLevel="0" max="15" min="15" style="2" width="8.86"/>
    <col collapsed="false" customWidth="true" hidden="false" outlineLevel="0" max="16" min="16" style="2" width="12.86"/>
    <col collapsed="false" customWidth="true" hidden="false" outlineLevel="0" max="18" min="17" style="2" width="11.14"/>
    <col collapsed="false" customWidth="false" hidden="false" outlineLevel="0" max="1024" min="19" style="2" width="9.14"/>
  </cols>
  <sheetData>
    <row r="1" customFormat="false" ht="33" hidden="false" customHeight="false" outlineLevel="0" collapsed="false">
      <c r="A1" s="1" t="n">
        <v>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50"/>
      <c r="W1" s="50"/>
      <c r="X1" s="50"/>
    </row>
    <row r="3" customFormat="false" ht="17.25" hidden="false" customHeight="true" outlineLevel="0" collapsed="false">
      <c r="K3" s="51"/>
      <c r="L3" s="51"/>
      <c r="M3" s="51"/>
      <c r="N3" s="51"/>
      <c r="O3" s="5" t="s">
        <v>103</v>
      </c>
      <c r="P3" s="5"/>
      <c r="Q3" s="5"/>
      <c r="R3" s="5"/>
    </row>
    <row r="4" customFormat="false" ht="17.25" hidden="false" customHeight="true" outlineLevel="0" collapsed="false">
      <c r="K4" s="51"/>
      <c r="L4" s="51"/>
      <c r="M4" s="51"/>
      <c r="N4" s="51"/>
      <c r="O4" s="6" t="s">
        <v>1</v>
      </c>
      <c r="P4" s="6"/>
      <c r="Q4" s="6"/>
      <c r="R4" s="6"/>
    </row>
    <row r="5" customFormat="false" ht="17.25" hidden="false" customHeight="true" outlineLevel="0" collapsed="false">
      <c r="K5" s="4"/>
      <c r="L5" s="4"/>
      <c r="M5" s="4"/>
      <c r="N5" s="4"/>
      <c r="O5" s="6" t="s">
        <v>2</v>
      </c>
      <c r="P5" s="6"/>
      <c r="Q5" s="6"/>
      <c r="R5" s="6"/>
    </row>
    <row r="6" customFormat="false" ht="17.25" hidden="false" customHeight="true" outlineLevel="0" collapsed="false">
      <c r="K6" s="52"/>
      <c r="L6" s="51"/>
      <c r="M6" s="51"/>
      <c r="N6" s="51"/>
      <c r="O6" s="7" t="s">
        <v>3</v>
      </c>
      <c r="P6" s="7"/>
      <c r="Q6" s="7"/>
      <c r="R6" s="7"/>
    </row>
    <row r="9" customFormat="false" ht="18" hidden="false" customHeight="false" outlineLevel="0" collapsed="false">
      <c r="A9" s="8" t="s">
        <v>4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</row>
    <row r="10" customFormat="false" ht="15" hidden="false" customHeight="false" outlineLevel="0" collapsed="false">
      <c r="A10" s="53"/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</row>
    <row r="11" customFormat="false" ht="30" hidden="false" customHeight="true" outlineLevel="0" collapsed="false">
      <c r="A11" s="54" t="s">
        <v>104</v>
      </c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</row>
    <row r="13" customFormat="false" ht="15" hidden="false" customHeight="false" outlineLevel="0" collapsed="false"/>
    <row r="14" customFormat="false" ht="68.25" hidden="false" customHeight="true" outlineLevel="0" collapsed="false">
      <c r="A14" s="10" t="s">
        <v>51</v>
      </c>
      <c r="B14" s="44" t="s">
        <v>7</v>
      </c>
      <c r="C14" s="44"/>
      <c r="D14" s="44"/>
      <c r="E14" s="44"/>
      <c r="F14" s="44"/>
      <c r="G14" s="84" t="s">
        <v>8</v>
      </c>
      <c r="H14" s="84"/>
      <c r="I14" s="84"/>
      <c r="J14" s="84"/>
      <c r="K14" s="84"/>
      <c r="L14" s="84"/>
      <c r="M14" s="84"/>
      <c r="N14" s="84"/>
      <c r="O14" s="84"/>
      <c r="P14" s="10" t="s">
        <v>9</v>
      </c>
      <c r="Q14" s="44" t="s">
        <v>10</v>
      </c>
      <c r="R14" s="115" t="s">
        <v>11</v>
      </c>
    </row>
    <row r="15" customFormat="false" ht="22.5" hidden="false" customHeight="true" outlineLevel="0" collapsed="false">
      <c r="A15" s="10"/>
      <c r="B15" s="10" t="s">
        <v>68</v>
      </c>
      <c r="C15" s="10" t="s">
        <v>13</v>
      </c>
      <c r="D15" s="10" t="s">
        <v>14</v>
      </c>
      <c r="E15" s="10" t="s">
        <v>69</v>
      </c>
      <c r="F15" s="10"/>
      <c r="G15" s="116" t="s">
        <v>70</v>
      </c>
      <c r="H15" s="86" t="s">
        <v>17</v>
      </c>
      <c r="I15" s="86" t="s">
        <v>18</v>
      </c>
      <c r="J15" s="86" t="s">
        <v>19</v>
      </c>
      <c r="K15" s="116" t="s">
        <v>20</v>
      </c>
      <c r="L15" s="84" t="s">
        <v>21</v>
      </c>
      <c r="M15" s="84" t="s">
        <v>22</v>
      </c>
      <c r="N15" s="84" t="s">
        <v>71</v>
      </c>
      <c r="O15" s="84"/>
      <c r="P15" s="86" t="s">
        <v>24</v>
      </c>
      <c r="Q15" s="44"/>
      <c r="R15" s="115"/>
    </row>
    <row r="16" customFormat="false" ht="78.75" hidden="false" customHeight="true" outlineLevel="0" collapsed="false">
      <c r="A16" s="10"/>
      <c r="B16" s="10"/>
      <c r="C16" s="10"/>
      <c r="D16" s="10"/>
      <c r="E16" s="10"/>
      <c r="F16" s="10"/>
      <c r="G16" s="116"/>
      <c r="H16" s="86"/>
      <c r="I16" s="86"/>
      <c r="J16" s="86"/>
      <c r="K16" s="116"/>
      <c r="L16" s="84"/>
      <c r="M16" s="84"/>
      <c r="N16" s="84"/>
      <c r="O16" s="84"/>
      <c r="P16" s="87"/>
      <c r="Q16" s="44"/>
      <c r="R16" s="115"/>
    </row>
    <row r="17" customFormat="false" ht="37.5" hidden="false" customHeight="true" outlineLevel="0" collapsed="false">
      <c r="A17" s="18"/>
      <c r="B17" s="88" t="s">
        <v>25</v>
      </c>
      <c r="C17" s="88" t="s">
        <v>25</v>
      </c>
      <c r="D17" s="88" t="s">
        <v>25</v>
      </c>
      <c r="E17" s="88" t="s">
        <v>25</v>
      </c>
      <c r="F17" s="89" t="s">
        <v>92</v>
      </c>
      <c r="G17" s="88" t="s">
        <v>25</v>
      </c>
      <c r="H17" s="88" t="s">
        <v>25</v>
      </c>
      <c r="I17" s="88" t="s">
        <v>25</v>
      </c>
      <c r="J17" s="88" t="s">
        <v>25</v>
      </c>
      <c r="K17" s="88" t="s">
        <v>25</v>
      </c>
      <c r="L17" s="88" t="s">
        <v>25</v>
      </c>
      <c r="M17" s="88" t="s">
        <v>25</v>
      </c>
      <c r="N17" s="88" t="s">
        <v>25</v>
      </c>
      <c r="O17" s="89" t="s">
        <v>93</v>
      </c>
      <c r="P17" s="90" t="s">
        <v>25</v>
      </c>
      <c r="Q17" s="91" t="s">
        <v>81</v>
      </c>
      <c r="R17" s="89" t="s">
        <v>29</v>
      </c>
    </row>
    <row r="18" customFormat="false" ht="19.5" hidden="false" customHeight="true" outlineLevel="0" collapsed="false">
      <c r="A18" s="23" t="n">
        <v>1</v>
      </c>
      <c r="B18" s="23" t="n">
        <v>2</v>
      </c>
      <c r="C18" s="23" t="n">
        <v>3</v>
      </c>
      <c r="D18" s="23" t="n">
        <v>4</v>
      </c>
      <c r="E18" s="23" t="n">
        <v>5</v>
      </c>
      <c r="F18" s="23" t="n">
        <v>6</v>
      </c>
      <c r="G18" s="23" t="n">
        <v>7</v>
      </c>
      <c r="H18" s="23" t="n">
        <v>8</v>
      </c>
      <c r="I18" s="23" t="n">
        <v>9</v>
      </c>
      <c r="J18" s="23" t="n">
        <v>10</v>
      </c>
      <c r="K18" s="23" t="n">
        <v>11</v>
      </c>
      <c r="L18" s="23" t="n">
        <v>12</v>
      </c>
      <c r="M18" s="23" t="n">
        <v>13</v>
      </c>
      <c r="N18" s="23" t="n">
        <v>14</v>
      </c>
      <c r="O18" s="23" t="n">
        <v>15</v>
      </c>
      <c r="P18" s="23" t="n">
        <v>16</v>
      </c>
      <c r="Q18" s="92" t="n">
        <v>17</v>
      </c>
      <c r="R18" s="93" t="n">
        <v>18</v>
      </c>
    </row>
    <row r="19" customFormat="false" ht="16.5" hidden="false" customHeight="true" outlineLevel="0" collapsed="false">
      <c r="A19" s="94" t="s">
        <v>30</v>
      </c>
      <c r="B19" s="95"/>
      <c r="C19" s="95"/>
      <c r="D19" s="95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7"/>
      <c r="R19" s="98"/>
    </row>
    <row r="20" customFormat="false" ht="39" hidden="false" customHeight="false" outlineLevel="0" collapsed="false">
      <c r="A20" s="118" t="s">
        <v>105</v>
      </c>
      <c r="B20" s="109" t="n">
        <v>5915.58</v>
      </c>
      <c r="C20" s="109" t="n">
        <v>468.53</v>
      </c>
      <c r="D20" s="109" t="n">
        <v>11</v>
      </c>
      <c r="E20" s="154" t="n">
        <f aca="false">B20+C20+D20</f>
        <v>6395.11</v>
      </c>
      <c r="F20" s="155" t="n">
        <f aca="false">E20/Q20</f>
        <v>0.234863931837379</v>
      </c>
      <c r="G20" s="109" t="n">
        <v>6374.72</v>
      </c>
      <c r="H20" s="109" t="n">
        <v>451.14</v>
      </c>
      <c r="I20" s="156" t="n">
        <v>270.23</v>
      </c>
      <c r="J20" s="109" t="n">
        <v>144</v>
      </c>
      <c r="K20" s="109" t="n">
        <v>99.7</v>
      </c>
      <c r="L20" s="156" t="n">
        <v>0</v>
      </c>
      <c r="M20" s="109" t="n">
        <v>317.6</v>
      </c>
      <c r="N20" s="109" t="n">
        <f aca="false">SUM(G20:M20)</f>
        <v>7657.39</v>
      </c>
      <c r="O20" s="155" t="n">
        <f aca="false">N20/Q20</f>
        <v>0.281221859047339</v>
      </c>
      <c r="P20" s="109" t="n">
        <f aca="false">E20+N20</f>
        <v>14052.5</v>
      </c>
      <c r="Q20" s="157" t="n">
        <v>27229</v>
      </c>
      <c r="R20" s="158" t="n">
        <f aca="false">P20/Q20</f>
        <v>0.516085790884719</v>
      </c>
    </row>
    <row r="21" customFormat="false" ht="15" hidden="false" customHeight="false" outlineLevel="0" collapsed="false">
      <c r="A21" s="120" t="s">
        <v>41</v>
      </c>
      <c r="B21" s="79" t="n">
        <f aca="false">SUM(B20:B20)</f>
        <v>5915.58</v>
      </c>
      <c r="C21" s="79" t="n">
        <f aca="false">SUM(C20:C20)</f>
        <v>468.53</v>
      </c>
      <c r="D21" s="79" t="n">
        <f aca="false">SUM(D20:D20)</f>
        <v>11</v>
      </c>
      <c r="E21" s="79" t="n">
        <f aca="false">SUM(E20:E20)</f>
        <v>6395.11</v>
      </c>
      <c r="F21" s="112" t="n">
        <f aca="false">E21/Q21</f>
        <v>0.234863931837379</v>
      </c>
      <c r="G21" s="79" t="n">
        <f aca="false">SUM(G20:G20)</f>
        <v>6374.72</v>
      </c>
      <c r="H21" s="79" t="n">
        <f aca="false">SUM(H20:H20)</f>
        <v>451.14</v>
      </c>
      <c r="I21" s="80" t="n">
        <f aca="false">SUM(I20:I20)</f>
        <v>270.23</v>
      </c>
      <c r="J21" s="80" t="n">
        <f aca="false">SUM(J20:J20)</f>
        <v>144</v>
      </c>
      <c r="K21" s="79" t="n">
        <f aca="false">SUM(K20:K20)</f>
        <v>99.7</v>
      </c>
      <c r="L21" s="80" t="n">
        <f aca="false">SUM(L20:L20)</f>
        <v>0</v>
      </c>
      <c r="M21" s="79" t="n">
        <f aca="false">SUM(M20:M20)</f>
        <v>317.6</v>
      </c>
      <c r="N21" s="79" t="n">
        <f aca="false">SUM(N20:N20)</f>
        <v>7657.39</v>
      </c>
      <c r="O21" s="112" t="n">
        <f aca="false">N21/Q21</f>
        <v>0.281221859047339</v>
      </c>
      <c r="P21" s="82" t="n">
        <f aca="false">SUM(P20:P20)</f>
        <v>14052.5</v>
      </c>
      <c r="Q21" s="135" t="n">
        <f aca="false">SUM(Q20:Q20)</f>
        <v>27229</v>
      </c>
      <c r="R21" s="136" t="n">
        <f aca="false">SUM(R20:R20)</f>
        <v>0.516085790884719</v>
      </c>
    </row>
    <row r="22" customFormat="false" ht="14.25" hidden="false" customHeight="false" outlineLevel="0" collapsed="false">
      <c r="A22" s="49"/>
    </row>
    <row r="23" customFormat="false" ht="14.25" hidden="false" customHeight="false" outlineLevel="0" collapsed="false">
      <c r="A23" s="49" t="s">
        <v>60</v>
      </c>
    </row>
    <row r="24" customFormat="false" ht="14.25" hidden="false" customHeight="false" outlineLevel="0" collapsed="false">
      <c r="A24" s="49" t="s">
        <v>61</v>
      </c>
    </row>
    <row r="25" customFormat="false" ht="14.25" hidden="false" customHeight="false" outlineLevel="0" collapsed="false">
      <c r="A25" s="49" t="s">
        <v>62</v>
      </c>
    </row>
    <row r="26" customFormat="false" ht="14.25" hidden="false" customHeight="false" outlineLevel="0" collapsed="false">
      <c r="A26" s="49" t="s">
        <v>63</v>
      </c>
    </row>
    <row r="27" customFormat="false" ht="14.25" hidden="false" customHeight="false" outlineLevel="0" collapsed="false">
      <c r="A27" s="49" t="s">
        <v>64</v>
      </c>
    </row>
    <row r="28" customFormat="false" ht="14.25" hidden="false" customHeight="false" outlineLevel="0" collapsed="false">
      <c r="A28" s="49"/>
    </row>
  </sheetData>
  <mergeCells count="23">
    <mergeCell ref="A1:U1"/>
    <mergeCell ref="O4:R4"/>
    <mergeCell ref="O5:R5"/>
    <mergeCell ref="O6:R6"/>
    <mergeCell ref="A9:R9"/>
    <mergeCell ref="A11:R11"/>
    <mergeCell ref="A14:A16"/>
    <mergeCell ref="B14:F14"/>
    <mergeCell ref="G14:O14"/>
    <mergeCell ref="Q14:Q16"/>
    <mergeCell ref="R14:R16"/>
    <mergeCell ref="B15:B16"/>
    <mergeCell ref="C15:C16"/>
    <mergeCell ref="D15:D16"/>
    <mergeCell ref="E15:F16"/>
    <mergeCell ref="G15:G16"/>
    <mergeCell ref="H15:H16"/>
    <mergeCell ref="I15:I16"/>
    <mergeCell ref="J15:J16"/>
    <mergeCell ref="K15:K16"/>
    <mergeCell ref="L15:L16"/>
    <mergeCell ref="M15:M16"/>
    <mergeCell ref="N15:O16"/>
  </mergeCells>
  <printOptions headings="false" gridLines="false" gridLinesSet="true" horizontalCentered="false" verticalCentered="false"/>
  <pageMargins left="0.7875" right="0.7875" top="0.39375" bottom="0.393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LibreOffice/7.0.1.2$Windows_x86 LibreOffice_project/7cbcfc562f6eb6708b5ff7d7397325de9e764452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:creator/>
  <dc:description/>
  <dc:language>ru-RU</dc:language>
  <cp:lastModifiedBy/>
  <dcterms:modified xsi:type="dcterms:W3CDTF">2021-12-30T13:45:12Z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