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2" sheetId="2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I180" i="2" l="1"/>
  <c r="D123" i="2" l="1"/>
  <c r="D73" i="2"/>
  <c r="D71" i="2" s="1"/>
  <c r="D67" i="2"/>
  <c r="I124" i="2" l="1"/>
  <c r="I68" i="2" l="1"/>
  <c r="I74" i="2"/>
  <c r="I55" i="2" l="1"/>
  <c r="E77" i="2"/>
  <c r="F77" i="2"/>
  <c r="G77" i="2"/>
  <c r="H77" i="2"/>
  <c r="I77" i="2"/>
  <c r="J77" i="2"/>
  <c r="K77" i="2"/>
  <c r="L77" i="2"/>
  <c r="M77" i="2"/>
  <c r="D78" i="2"/>
  <c r="D79" i="2"/>
  <c r="D80" i="2"/>
  <c r="I175" i="2" l="1"/>
  <c r="I282" i="2"/>
  <c r="I186" i="2"/>
  <c r="I136" i="2"/>
  <c r="I135" i="2"/>
  <c r="I264" i="2" l="1"/>
  <c r="D147" i="2"/>
  <c r="D149" i="2"/>
  <c r="D148" i="2"/>
  <c r="D146" i="2"/>
  <c r="M145" i="2"/>
  <c r="L145" i="2"/>
  <c r="K145" i="2"/>
  <c r="J145" i="2"/>
  <c r="I145" i="2"/>
  <c r="H145" i="2"/>
  <c r="G145" i="2"/>
  <c r="F145" i="2"/>
  <c r="E145" i="2"/>
  <c r="I113" i="2"/>
  <c r="I100" i="2" s="1"/>
  <c r="I85" i="2" s="1"/>
  <c r="I106" i="2"/>
  <c r="I99" i="2" s="1"/>
  <c r="I62" i="2"/>
  <c r="D145" i="2" l="1"/>
  <c r="I84" i="2"/>
  <c r="D130" i="2" l="1"/>
  <c r="D127" i="2" s="1"/>
  <c r="D198" i="2" l="1"/>
  <c r="D142" i="2"/>
  <c r="D68" i="2"/>
  <c r="D40" i="2"/>
  <c r="D43" i="2"/>
  <c r="I71" i="2" l="1"/>
  <c r="K282" i="2" l="1"/>
  <c r="J282" i="2"/>
  <c r="I168" i="2"/>
  <c r="K186" i="2"/>
  <c r="J186" i="2"/>
  <c r="K180" i="2"/>
  <c r="J180" i="2"/>
  <c r="I104" i="2" l="1"/>
  <c r="J104" i="2"/>
  <c r="K104" i="2"/>
  <c r="H186" i="2" l="1"/>
  <c r="H175" i="2"/>
  <c r="H136" i="2"/>
  <c r="H135" i="2"/>
  <c r="H124" i="2"/>
  <c r="H106" i="2"/>
  <c r="H62" i="2"/>
  <c r="D199" i="2"/>
  <c r="D197" i="2"/>
  <c r="D196" i="2"/>
  <c r="D195" i="2" s="1"/>
  <c r="M195" i="2"/>
  <c r="L195" i="2"/>
  <c r="K195" i="2"/>
  <c r="J195" i="2"/>
  <c r="I195" i="2"/>
  <c r="H195" i="2"/>
  <c r="G195" i="2"/>
  <c r="F195" i="2"/>
  <c r="E195" i="2"/>
  <c r="H74" i="2" l="1"/>
  <c r="D74" i="2" s="1"/>
  <c r="D283" i="2" l="1"/>
  <c r="D282" i="2"/>
  <c r="D281" i="2"/>
  <c r="D280" i="2"/>
  <c r="D279" i="2" s="1"/>
  <c r="M279" i="2"/>
  <c r="L279" i="2"/>
  <c r="K279" i="2"/>
  <c r="J279" i="2"/>
  <c r="I279" i="2"/>
  <c r="H279" i="2"/>
  <c r="G279" i="2"/>
  <c r="F279" i="2"/>
  <c r="E279" i="2"/>
  <c r="I273" i="2"/>
  <c r="H273" i="2"/>
  <c r="G273" i="2"/>
  <c r="F273" i="2"/>
  <c r="E273" i="2"/>
  <c r="D273" i="2"/>
  <c r="I267" i="2"/>
  <c r="H267" i="2"/>
  <c r="G267" i="2"/>
  <c r="F267" i="2"/>
  <c r="E267" i="2"/>
  <c r="D267" i="2"/>
  <c r="D265" i="2"/>
  <c r="D264" i="2"/>
  <c r="D263" i="2"/>
  <c r="D262" i="2"/>
  <c r="M261" i="2"/>
  <c r="L261" i="2"/>
  <c r="K261" i="2"/>
  <c r="J261" i="2"/>
  <c r="I261" i="2"/>
  <c r="H261" i="2"/>
  <c r="G261" i="2"/>
  <c r="F261" i="2"/>
  <c r="E261" i="2"/>
  <c r="M258" i="2"/>
  <c r="M243" i="2" s="1"/>
  <c r="L258" i="2"/>
  <c r="K258" i="2"/>
  <c r="J258" i="2"/>
  <c r="I258" i="2"/>
  <c r="I243" i="2" s="1"/>
  <c r="H258" i="2"/>
  <c r="G258" i="2"/>
  <c r="F258" i="2"/>
  <c r="E258" i="2"/>
  <c r="D258" i="2" s="1"/>
  <c r="M257" i="2"/>
  <c r="L257" i="2"/>
  <c r="K257" i="2"/>
  <c r="K242" i="2" s="1"/>
  <c r="J257" i="2"/>
  <c r="I257" i="2"/>
  <c r="H257" i="2"/>
  <c r="G257" i="2"/>
  <c r="G254" i="2" s="1"/>
  <c r="F257" i="2"/>
  <c r="E257" i="2"/>
  <c r="M256" i="2"/>
  <c r="L256" i="2"/>
  <c r="L254" i="2" s="1"/>
  <c r="K256" i="2"/>
  <c r="J256" i="2"/>
  <c r="I256" i="2"/>
  <c r="I241" i="2" s="1"/>
  <c r="H256" i="2"/>
  <c r="H254" i="2" s="1"/>
  <c r="H239" i="2" s="1"/>
  <c r="G256" i="2"/>
  <c r="F256" i="2"/>
  <c r="E256" i="2"/>
  <c r="E241" i="2" s="1"/>
  <c r="M255" i="2"/>
  <c r="M240" i="2" s="1"/>
  <c r="L255" i="2"/>
  <c r="K255" i="2"/>
  <c r="J255" i="2"/>
  <c r="J240" i="2" s="1"/>
  <c r="I255" i="2"/>
  <c r="I240" i="2" s="1"/>
  <c r="H255" i="2"/>
  <c r="G255" i="2"/>
  <c r="F255" i="2"/>
  <c r="F240" i="2" s="1"/>
  <c r="E255" i="2"/>
  <c r="D255" i="2" s="1"/>
  <c r="D240" i="2" s="1"/>
  <c r="J254" i="2"/>
  <c r="F254" i="2"/>
  <c r="E254" i="2"/>
  <c r="E239" i="2" s="1"/>
  <c r="D253" i="2"/>
  <c r="D252" i="2"/>
  <c r="D251" i="2"/>
  <c r="D250" i="2"/>
  <c r="D249" i="2" s="1"/>
  <c r="M249" i="2"/>
  <c r="L249" i="2"/>
  <c r="K249" i="2"/>
  <c r="J249" i="2"/>
  <c r="J239" i="2" s="1"/>
  <c r="I249" i="2"/>
  <c r="H249" i="2"/>
  <c r="G249" i="2"/>
  <c r="F249" i="2"/>
  <c r="F239" i="2" s="1"/>
  <c r="E249" i="2"/>
  <c r="D248" i="2"/>
  <c r="D243" i="2" s="1"/>
  <c r="D247" i="2"/>
  <c r="D246" i="2"/>
  <c r="D245" i="2"/>
  <c r="M244" i="2"/>
  <c r="L244" i="2"/>
  <c r="K244" i="2"/>
  <c r="J244" i="2"/>
  <c r="I244" i="2"/>
  <c r="H244" i="2"/>
  <c r="G244" i="2"/>
  <c r="F244" i="2"/>
  <c r="E244" i="2"/>
  <c r="D244" i="2"/>
  <c r="L243" i="2"/>
  <c r="K243" i="2"/>
  <c r="J243" i="2"/>
  <c r="H243" i="2"/>
  <c r="G243" i="2"/>
  <c r="F243" i="2"/>
  <c r="M242" i="2"/>
  <c r="L242" i="2"/>
  <c r="J242" i="2"/>
  <c r="H242" i="2"/>
  <c r="G242" i="2"/>
  <c r="F242" i="2"/>
  <c r="E242" i="2"/>
  <c r="M241" i="2"/>
  <c r="L241" i="2"/>
  <c r="J241" i="2"/>
  <c r="G241" i="2"/>
  <c r="F241" i="2"/>
  <c r="L240" i="2"/>
  <c r="K240" i="2"/>
  <c r="H240" i="2"/>
  <c r="G240" i="2"/>
  <c r="D238" i="2"/>
  <c r="D237" i="2"/>
  <c r="D236" i="2"/>
  <c r="D235" i="2"/>
  <c r="D234" i="2" s="1"/>
  <c r="M234" i="2"/>
  <c r="L234" i="2"/>
  <c r="K234" i="2"/>
  <c r="J234" i="2"/>
  <c r="I234" i="2"/>
  <c r="H234" i="2"/>
  <c r="G234" i="2"/>
  <c r="F234" i="2"/>
  <c r="E234" i="2"/>
  <c r="D232" i="2"/>
  <c r="D231" i="2"/>
  <c r="D230" i="2"/>
  <c r="D217" i="2" s="1"/>
  <c r="D229" i="2"/>
  <c r="M228" i="2"/>
  <c r="L228" i="2"/>
  <c r="K228" i="2"/>
  <c r="J228" i="2"/>
  <c r="I228" i="2"/>
  <c r="H228" i="2"/>
  <c r="G228" i="2"/>
  <c r="F228" i="2"/>
  <c r="E228" i="2"/>
  <c r="D226" i="2"/>
  <c r="D219" i="2" s="1"/>
  <c r="D204" i="2" s="1"/>
  <c r="D225" i="2"/>
  <c r="D224" i="2"/>
  <c r="D223" i="2"/>
  <c r="M222" i="2"/>
  <c r="L222" i="2"/>
  <c r="K222" i="2"/>
  <c r="J222" i="2"/>
  <c r="I222" i="2"/>
  <c r="H222" i="2"/>
  <c r="G222" i="2"/>
  <c r="F222" i="2"/>
  <c r="E222" i="2"/>
  <c r="D222" i="2"/>
  <c r="M219" i="2"/>
  <c r="L219" i="2"/>
  <c r="K219" i="2"/>
  <c r="K204" i="2" s="1"/>
  <c r="J219" i="2"/>
  <c r="J204" i="2" s="1"/>
  <c r="I219" i="2"/>
  <c r="H219" i="2"/>
  <c r="G219" i="2"/>
  <c r="G204" i="2" s="1"/>
  <c r="F219" i="2"/>
  <c r="F204" i="2" s="1"/>
  <c r="F200" i="2" s="1"/>
  <c r="E219" i="2"/>
  <c r="M218" i="2"/>
  <c r="M203" i="2" s="1"/>
  <c r="M200" i="2" s="1"/>
  <c r="L218" i="2"/>
  <c r="L203" i="2" s="1"/>
  <c r="K218" i="2"/>
  <c r="J218" i="2"/>
  <c r="J203" i="2" s="1"/>
  <c r="I218" i="2"/>
  <c r="H218" i="2"/>
  <c r="H203" i="2" s="1"/>
  <c r="G218" i="2"/>
  <c r="F218" i="2"/>
  <c r="E218" i="2"/>
  <c r="M217" i="2"/>
  <c r="L217" i="2"/>
  <c r="K217" i="2"/>
  <c r="J217" i="2"/>
  <c r="I217" i="2"/>
  <c r="H217" i="2"/>
  <c r="G217" i="2"/>
  <c r="F217" i="2"/>
  <c r="F215" i="2" s="1"/>
  <c r="E217" i="2"/>
  <c r="E215" i="2" s="1"/>
  <c r="M216" i="2"/>
  <c r="L216" i="2"/>
  <c r="L215" i="2" s="1"/>
  <c r="K216" i="2"/>
  <c r="K215" i="2" s="1"/>
  <c r="J216" i="2"/>
  <c r="I216" i="2"/>
  <c r="H216" i="2"/>
  <c r="G216" i="2"/>
  <c r="G215" i="2" s="1"/>
  <c r="F216" i="2"/>
  <c r="E216" i="2"/>
  <c r="D216" i="2"/>
  <c r="M215" i="2"/>
  <c r="H215" i="2"/>
  <c r="D214" i="2"/>
  <c r="D213" i="2"/>
  <c r="D212" i="2"/>
  <c r="D211" i="2"/>
  <c r="D210" i="2" s="1"/>
  <c r="M210" i="2"/>
  <c r="L210" i="2"/>
  <c r="K210" i="2"/>
  <c r="J210" i="2"/>
  <c r="I210" i="2"/>
  <c r="H210" i="2"/>
  <c r="G210" i="2"/>
  <c r="F210" i="2"/>
  <c r="E210" i="2"/>
  <c r="D208" i="2"/>
  <c r="D207" i="2"/>
  <c r="D20" i="2" s="1"/>
  <c r="D206" i="2"/>
  <c r="D205" i="2" s="1"/>
  <c r="M205" i="2"/>
  <c r="L205" i="2"/>
  <c r="K205" i="2"/>
  <c r="J205" i="2"/>
  <c r="I205" i="2"/>
  <c r="H205" i="2"/>
  <c r="G205" i="2"/>
  <c r="F205" i="2"/>
  <c r="E205" i="2"/>
  <c r="M204" i="2"/>
  <c r="L204" i="2"/>
  <c r="I204" i="2"/>
  <c r="H204" i="2"/>
  <c r="E204" i="2"/>
  <c r="K203" i="2"/>
  <c r="I203" i="2"/>
  <c r="G203" i="2"/>
  <c r="F203" i="2"/>
  <c r="E203" i="2"/>
  <c r="M202" i="2"/>
  <c r="L202" i="2"/>
  <c r="K202" i="2"/>
  <c r="J202" i="2"/>
  <c r="I202" i="2"/>
  <c r="H202" i="2"/>
  <c r="G202" i="2"/>
  <c r="F202" i="2"/>
  <c r="E202" i="2"/>
  <c r="M201" i="2"/>
  <c r="L201" i="2"/>
  <c r="K201" i="2"/>
  <c r="J201" i="2"/>
  <c r="I201" i="2"/>
  <c r="H201" i="2"/>
  <c r="G201" i="2"/>
  <c r="G200" i="2" s="1"/>
  <c r="F201" i="2"/>
  <c r="E201" i="2"/>
  <c r="E200" i="2"/>
  <c r="D193" i="2"/>
  <c r="D192" i="2"/>
  <c r="D191" i="2"/>
  <c r="D190" i="2"/>
  <c r="D189" i="2" s="1"/>
  <c r="M189" i="2"/>
  <c r="L189" i="2"/>
  <c r="K189" i="2"/>
  <c r="J189" i="2"/>
  <c r="I189" i="2"/>
  <c r="H189" i="2"/>
  <c r="G189" i="2"/>
  <c r="F189" i="2"/>
  <c r="E189" i="2"/>
  <c r="D187" i="2"/>
  <c r="G186" i="2"/>
  <c r="D186" i="2" s="1"/>
  <c r="D185" i="2"/>
  <c r="D184" i="2"/>
  <c r="M183" i="2"/>
  <c r="L183" i="2"/>
  <c r="K183" i="2"/>
  <c r="J183" i="2"/>
  <c r="I183" i="2"/>
  <c r="H183" i="2"/>
  <c r="F183" i="2"/>
  <c r="E183" i="2"/>
  <c r="D181" i="2"/>
  <c r="H180" i="2"/>
  <c r="H177" i="2" s="1"/>
  <c r="G180" i="2"/>
  <c r="D180" i="2" s="1"/>
  <c r="D179" i="2"/>
  <c r="D178" i="2"/>
  <c r="D177" i="2" s="1"/>
  <c r="M177" i="2"/>
  <c r="L177" i="2"/>
  <c r="K177" i="2"/>
  <c r="J177" i="2"/>
  <c r="I177" i="2"/>
  <c r="F177" i="2"/>
  <c r="E177" i="2"/>
  <c r="D176" i="2"/>
  <c r="G175" i="2"/>
  <c r="D175" i="2" s="1"/>
  <c r="D174" i="2"/>
  <c r="D167" i="2" s="1"/>
  <c r="D173" i="2"/>
  <c r="M172" i="2"/>
  <c r="L172" i="2"/>
  <c r="K172" i="2"/>
  <c r="J172" i="2"/>
  <c r="I172" i="2"/>
  <c r="H172" i="2"/>
  <c r="G172" i="2"/>
  <c r="F172" i="2"/>
  <c r="E172" i="2"/>
  <c r="M169" i="2"/>
  <c r="L169" i="2"/>
  <c r="L154" i="2" s="1"/>
  <c r="K169" i="2"/>
  <c r="J169" i="2"/>
  <c r="I169" i="2"/>
  <c r="H169" i="2"/>
  <c r="H154" i="2" s="1"/>
  <c r="G169" i="2"/>
  <c r="F169" i="2"/>
  <c r="E169" i="2"/>
  <c r="D169" i="2"/>
  <c r="M168" i="2"/>
  <c r="L168" i="2"/>
  <c r="K168" i="2"/>
  <c r="J168" i="2"/>
  <c r="F168" i="2"/>
  <c r="E168" i="2"/>
  <c r="E153" i="2" s="1"/>
  <c r="M167" i="2"/>
  <c r="L167" i="2"/>
  <c r="K167" i="2"/>
  <c r="J167" i="2"/>
  <c r="J152" i="2" s="1"/>
  <c r="I167" i="2"/>
  <c r="H167" i="2"/>
  <c r="G167" i="2"/>
  <c r="F167" i="2"/>
  <c r="F152" i="2" s="1"/>
  <c r="E167" i="2"/>
  <c r="M166" i="2"/>
  <c r="M165" i="2" s="1"/>
  <c r="L166" i="2"/>
  <c r="L165" i="2" s="1"/>
  <c r="K166" i="2"/>
  <c r="J166" i="2"/>
  <c r="I166" i="2"/>
  <c r="H166" i="2"/>
  <c r="G166" i="2"/>
  <c r="F166" i="2"/>
  <c r="E166" i="2"/>
  <c r="D166" i="2"/>
  <c r="K165" i="2"/>
  <c r="I165" i="2"/>
  <c r="D164" i="2"/>
  <c r="D154" i="2" s="1"/>
  <c r="D163" i="2"/>
  <c r="D162" i="2"/>
  <c r="D161" i="2"/>
  <c r="D160" i="2" s="1"/>
  <c r="M160" i="2"/>
  <c r="L160" i="2"/>
  <c r="K160" i="2"/>
  <c r="J160" i="2"/>
  <c r="I160" i="2"/>
  <c r="H160" i="2"/>
  <c r="G160" i="2"/>
  <c r="F160" i="2"/>
  <c r="E160" i="2"/>
  <c r="M155" i="2"/>
  <c r="L155" i="2"/>
  <c r="K155" i="2"/>
  <c r="J155" i="2"/>
  <c r="I155" i="2"/>
  <c r="H155" i="2"/>
  <c r="G155" i="2"/>
  <c r="F155" i="2"/>
  <c r="E155" i="2"/>
  <c r="D155" i="2"/>
  <c r="M154" i="2"/>
  <c r="K154" i="2"/>
  <c r="J154" i="2"/>
  <c r="I154" i="2"/>
  <c r="G154" i="2"/>
  <c r="F154" i="2"/>
  <c r="E154" i="2"/>
  <c r="M153" i="2"/>
  <c r="L153" i="2"/>
  <c r="K153" i="2"/>
  <c r="I153" i="2"/>
  <c r="F153" i="2"/>
  <c r="M152" i="2"/>
  <c r="L152" i="2"/>
  <c r="K152" i="2"/>
  <c r="K150" i="2" s="1"/>
  <c r="I152" i="2"/>
  <c r="H152" i="2"/>
  <c r="G152" i="2"/>
  <c r="E152" i="2"/>
  <c r="M151" i="2"/>
  <c r="M150" i="2" s="1"/>
  <c r="L151" i="2"/>
  <c r="L150" i="2" s="1"/>
  <c r="K151" i="2"/>
  <c r="J151" i="2"/>
  <c r="I151" i="2"/>
  <c r="H151" i="2"/>
  <c r="G151" i="2"/>
  <c r="F151" i="2"/>
  <c r="F150" i="2" s="1"/>
  <c r="E151" i="2"/>
  <c r="E150" i="2" s="1"/>
  <c r="D151" i="2"/>
  <c r="D143" i="2"/>
  <c r="D141" i="2"/>
  <c r="D139" i="2" s="1"/>
  <c r="D140" i="2"/>
  <c r="M139" i="2"/>
  <c r="L139" i="2"/>
  <c r="K139" i="2"/>
  <c r="J139" i="2"/>
  <c r="I139" i="2"/>
  <c r="H139" i="2"/>
  <c r="G139" i="2"/>
  <c r="F139" i="2"/>
  <c r="E139" i="2"/>
  <c r="D137" i="2"/>
  <c r="D136" i="2"/>
  <c r="D135" i="2"/>
  <c r="D134" i="2"/>
  <c r="M133" i="2"/>
  <c r="L133" i="2"/>
  <c r="K133" i="2"/>
  <c r="J133" i="2"/>
  <c r="I133" i="2"/>
  <c r="H133" i="2"/>
  <c r="G133" i="2"/>
  <c r="F133" i="2"/>
  <c r="E133" i="2"/>
  <c r="M127" i="2"/>
  <c r="L127" i="2"/>
  <c r="K127" i="2"/>
  <c r="J127" i="2"/>
  <c r="I127" i="2"/>
  <c r="H127" i="2"/>
  <c r="G127" i="2"/>
  <c r="F127" i="2"/>
  <c r="G124" i="2"/>
  <c r="D124" i="2" s="1"/>
  <c r="D121" i="2" s="1"/>
  <c r="M121" i="2"/>
  <c r="L121" i="2"/>
  <c r="K121" i="2"/>
  <c r="J121" i="2"/>
  <c r="I121" i="2"/>
  <c r="H121" i="2"/>
  <c r="G121" i="2"/>
  <c r="F121" i="2"/>
  <c r="E121" i="2"/>
  <c r="I115" i="2"/>
  <c r="H115" i="2"/>
  <c r="G115" i="2"/>
  <c r="F115" i="2"/>
  <c r="E115" i="2"/>
  <c r="D115" i="2"/>
  <c r="D114" i="2"/>
  <c r="H113" i="2"/>
  <c r="H110" i="2" s="1"/>
  <c r="G113" i="2"/>
  <c r="D113" i="2" s="1"/>
  <c r="D112" i="2"/>
  <c r="D111" i="2"/>
  <c r="M110" i="2"/>
  <c r="L110" i="2"/>
  <c r="K110" i="2"/>
  <c r="J110" i="2"/>
  <c r="I110" i="2"/>
  <c r="F110" i="2"/>
  <c r="E110" i="2"/>
  <c r="D108" i="2"/>
  <c r="D107" i="2"/>
  <c r="G106" i="2"/>
  <c r="D106" i="2" s="1"/>
  <c r="D105" i="2"/>
  <c r="M104" i="2"/>
  <c r="L104" i="2"/>
  <c r="H104" i="2"/>
  <c r="G104" i="2"/>
  <c r="F104" i="2"/>
  <c r="E104" i="2"/>
  <c r="M101" i="2"/>
  <c r="M86" i="2" s="1"/>
  <c r="L101" i="2"/>
  <c r="K101" i="2"/>
  <c r="K86" i="2" s="1"/>
  <c r="J101" i="2"/>
  <c r="I101" i="2"/>
  <c r="I86" i="2" s="1"/>
  <c r="H101" i="2"/>
  <c r="H32" i="2" s="1"/>
  <c r="G101" i="2"/>
  <c r="G86" i="2" s="1"/>
  <c r="F101" i="2"/>
  <c r="E101" i="2"/>
  <c r="E86" i="2" s="1"/>
  <c r="M100" i="2"/>
  <c r="M85" i="2" s="1"/>
  <c r="L100" i="2"/>
  <c r="L85" i="2" s="1"/>
  <c r="K100" i="2"/>
  <c r="J100" i="2"/>
  <c r="H100" i="2"/>
  <c r="H85" i="2" s="1"/>
  <c r="F100" i="2"/>
  <c r="M99" i="2"/>
  <c r="M84" i="2" s="1"/>
  <c r="L99" i="2"/>
  <c r="K99" i="2"/>
  <c r="K84" i="2" s="1"/>
  <c r="J99" i="2"/>
  <c r="J84" i="2" s="1"/>
  <c r="H99" i="2"/>
  <c r="H84" i="2" s="1"/>
  <c r="G99" i="2"/>
  <c r="G84" i="2" s="1"/>
  <c r="F99" i="2"/>
  <c r="F84" i="2" s="1"/>
  <c r="E99" i="2"/>
  <c r="M98" i="2"/>
  <c r="M83" i="2" s="1"/>
  <c r="L98" i="2"/>
  <c r="L83" i="2" s="1"/>
  <c r="K98" i="2"/>
  <c r="J98" i="2"/>
  <c r="I98" i="2"/>
  <c r="I83" i="2" s="1"/>
  <c r="H98" i="2"/>
  <c r="H83" i="2" s="1"/>
  <c r="G98" i="2"/>
  <c r="F98" i="2"/>
  <c r="F97" i="2" s="1"/>
  <c r="E98" i="2"/>
  <c r="E83" i="2" s="1"/>
  <c r="D98" i="2"/>
  <c r="D83" i="2" s="1"/>
  <c r="M92" i="2"/>
  <c r="L92" i="2"/>
  <c r="K92" i="2"/>
  <c r="J92" i="2"/>
  <c r="I92" i="2"/>
  <c r="H92" i="2"/>
  <c r="G92" i="2"/>
  <c r="F92" i="2"/>
  <c r="E92" i="2"/>
  <c r="D92" i="2"/>
  <c r="L86" i="2"/>
  <c r="J86" i="2"/>
  <c r="F86" i="2"/>
  <c r="F85" i="2"/>
  <c r="E84" i="2"/>
  <c r="K83" i="2"/>
  <c r="J83" i="2"/>
  <c r="G83" i="2"/>
  <c r="F83" i="2"/>
  <c r="D81" i="2"/>
  <c r="D77" i="2" s="1"/>
  <c r="D56" i="2"/>
  <c r="M71" i="2"/>
  <c r="L71" i="2"/>
  <c r="K71" i="2"/>
  <c r="J71" i="2"/>
  <c r="H71" i="2"/>
  <c r="G71" i="2"/>
  <c r="F71" i="2"/>
  <c r="E71" i="2"/>
  <c r="D69" i="2"/>
  <c r="D66" i="2"/>
  <c r="D54" i="2" s="1"/>
  <c r="M65" i="2"/>
  <c r="L65" i="2"/>
  <c r="K65" i="2"/>
  <c r="J65" i="2"/>
  <c r="I65" i="2"/>
  <c r="H65" i="2"/>
  <c r="G65" i="2"/>
  <c r="F65" i="2"/>
  <c r="E65" i="2"/>
  <c r="G62" i="2"/>
  <c r="D62" i="2" s="1"/>
  <c r="M60" i="2"/>
  <c r="L60" i="2"/>
  <c r="K60" i="2"/>
  <c r="J60" i="2"/>
  <c r="I60" i="2"/>
  <c r="H60" i="2"/>
  <c r="G60" i="2"/>
  <c r="F60" i="2"/>
  <c r="E60" i="2"/>
  <c r="M57" i="2"/>
  <c r="M32" i="2" s="1"/>
  <c r="L57" i="2"/>
  <c r="K57" i="2"/>
  <c r="K37" i="2" s="1"/>
  <c r="J57" i="2"/>
  <c r="I57" i="2"/>
  <c r="I32" i="2" s="1"/>
  <c r="H57" i="2"/>
  <c r="G57" i="2"/>
  <c r="F57" i="2"/>
  <c r="E57" i="2"/>
  <c r="E32" i="2" s="1"/>
  <c r="M56" i="2"/>
  <c r="L56" i="2"/>
  <c r="K56" i="2"/>
  <c r="K36" i="2" s="1"/>
  <c r="J56" i="2"/>
  <c r="J36" i="2" s="1"/>
  <c r="I56" i="2"/>
  <c r="H56" i="2"/>
  <c r="G56" i="2"/>
  <c r="F56" i="2"/>
  <c r="E56" i="2"/>
  <c r="M55" i="2"/>
  <c r="L55" i="2"/>
  <c r="K55" i="2"/>
  <c r="J55" i="2"/>
  <c r="H55" i="2"/>
  <c r="G55" i="2"/>
  <c r="F55" i="2"/>
  <c r="E55" i="2"/>
  <c r="M54" i="2"/>
  <c r="L54" i="2"/>
  <c r="L29" i="2" s="1"/>
  <c r="K54" i="2"/>
  <c r="K29" i="2" s="1"/>
  <c r="K14" i="2" s="1"/>
  <c r="J54" i="2"/>
  <c r="I54" i="2"/>
  <c r="H54" i="2"/>
  <c r="H34" i="2" s="1"/>
  <c r="G54" i="2"/>
  <c r="G29" i="2" s="1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I42" i="2"/>
  <c r="H42" i="2"/>
  <c r="H37" i="2" s="1"/>
  <c r="G42" i="2"/>
  <c r="F42" i="2"/>
  <c r="F22" i="2" s="1"/>
  <c r="E42" i="2"/>
  <c r="D42" i="2"/>
  <c r="D22" i="2" s="1"/>
  <c r="I41" i="2"/>
  <c r="H41" i="2"/>
  <c r="H21" i="2" s="1"/>
  <c r="G41" i="2"/>
  <c r="G21" i="2" s="1"/>
  <c r="F41" i="2"/>
  <c r="F21" i="2" s="1"/>
  <c r="E41" i="2"/>
  <c r="D41" i="2"/>
  <c r="D21" i="2" s="1"/>
  <c r="I40" i="2"/>
  <c r="I20" i="2" s="1"/>
  <c r="H40" i="2"/>
  <c r="H20" i="2" s="1"/>
  <c r="G40" i="2"/>
  <c r="F40" i="2"/>
  <c r="E40" i="2"/>
  <c r="I39" i="2"/>
  <c r="I34" i="2" s="1"/>
  <c r="H39" i="2"/>
  <c r="G39" i="2"/>
  <c r="F39" i="2"/>
  <c r="F34" i="2" s="1"/>
  <c r="E39" i="2"/>
  <c r="E34" i="2" s="1"/>
  <c r="D39" i="2"/>
  <c r="M38" i="2"/>
  <c r="L38" i="2"/>
  <c r="K38" i="2"/>
  <c r="J38" i="2"/>
  <c r="I38" i="2"/>
  <c r="H38" i="2"/>
  <c r="G38" i="2"/>
  <c r="F38" i="2"/>
  <c r="E38" i="2"/>
  <c r="D38" i="2"/>
  <c r="L37" i="2"/>
  <c r="M36" i="2"/>
  <c r="L36" i="2"/>
  <c r="E36" i="2"/>
  <c r="J35" i="2"/>
  <c r="M34" i="2"/>
  <c r="L34" i="2"/>
  <c r="K34" i="2"/>
  <c r="J34" i="2"/>
  <c r="L32" i="2"/>
  <c r="E30" i="2"/>
  <c r="J29" i="2"/>
  <c r="F29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K23" i="2" s="1"/>
  <c r="J24" i="2"/>
  <c r="J23" i="2" s="1"/>
  <c r="I24" i="2"/>
  <c r="H24" i="2"/>
  <c r="G24" i="2"/>
  <c r="G23" i="2" s="1"/>
  <c r="F24" i="2"/>
  <c r="F23" i="2" s="1"/>
  <c r="E24" i="2"/>
  <c r="M23" i="2"/>
  <c r="L23" i="2"/>
  <c r="I23" i="2"/>
  <c r="H23" i="2"/>
  <c r="E23" i="2"/>
  <c r="M22" i="2"/>
  <c r="L22" i="2"/>
  <c r="K22" i="2"/>
  <c r="J22" i="2"/>
  <c r="G22" i="2"/>
  <c r="M21" i="2"/>
  <c r="L21" i="2"/>
  <c r="K21" i="2"/>
  <c r="J21" i="2"/>
  <c r="I21" i="2"/>
  <c r="E21" i="2"/>
  <c r="M20" i="2"/>
  <c r="L20" i="2"/>
  <c r="K20" i="2"/>
  <c r="J20" i="2"/>
  <c r="G20" i="2"/>
  <c r="M19" i="2"/>
  <c r="M18" i="2" s="1"/>
  <c r="L19" i="2"/>
  <c r="L14" i="2" s="1"/>
  <c r="K19" i="2"/>
  <c r="J19" i="2"/>
  <c r="H19" i="2"/>
  <c r="D19" i="2"/>
  <c r="K18" i="2"/>
  <c r="J18" i="2"/>
  <c r="J14" i="2"/>
  <c r="I53" i="2" l="1"/>
  <c r="D29" i="2"/>
  <c r="D34" i="2"/>
  <c r="D183" i="2"/>
  <c r="L239" i="2"/>
  <c r="G239" i="2"/>
  <c r="L200" i="2"/>
  <c r="M239" i="2"/>
  <c r="F53" i="2"/>
  <c r="I200" i="2"/>
  <c r="H30" i="2"/>
  <c r="G53" i="2"/>
  <c r="J32" i="2"/>
  <c r="H86" i="2"/>
  <c r="D201" i="2"/>
  <c r="K200" i="2"/>
  <c r="J215" i="2"/>
  <c r="I215" i="2"/>
  <c r="H241" i="2"/>
  <c r="L18" i="2"/>
  <c r="D24" i="2"/>
  <c r="D23" i="2" s="1"/>
  <c r="H29" i="2"/>
  <c r="H14" i="2" s="1"/>
  <c r="J30" i="2"/>
  <c r="J15" i="2" s="1"/>
  <c r="G34" i="2"/>
  <c r="F35" i="2"/>
  <c r="F33" i="2" s="1"/>
  <c r="G110" i="2"/>
  <c r="D152" i="2"/>
  <c r="F165" i="2"/>
  <c r="G168" i="2"/>
  <c r="G153" i="2" s="1"/>
  <c r="G150" i="2" s="1"/>
  <c r="G177" i="2"/>
  <c r="G183" i="2"/>
  <c r="J200" i="2"/>
  <c r="M254" i="2"/>
  <c r="D257" i="2"/>
  <c r="D242" i="2" s="1"/>
  <c r="K53" i="2"/>
  <c r="J165" i="2"/>
  <c r="H200" i="2"/>
  <c r="F32" i="2"/>
  <c r="I97" i="2"/>
  <c r="E165" i="2"/>
  <c r="D172" i="2"/>
  <c r="D218" i="2"/>
  <c r="D203" i="2" s="1"/>
  <c r="D200" i="2" s="1"/>
  <c r="E240" i="2"/>
  <c r="M14" i="2"/>
  <c r="E29" i="2"/>
  <c r="I29" i="2"/>
  <c r="M29" i="2"/>
  <c r="F37" i="2"/>
  <c r="G100" i="2"/>
  <c r="G85" i="2" s="1"/>
  <c r="I150" i="2"/>
  <c r="H168" i="2"/>
  <c r="H31" i="2" s="1"/>
  <c r="D202" i="2"/>
  <c r="E243" i="2"/>
  <c r="K254" i="2"/>
  <c r="K239" i="2" s="1"/>
  <c r="F31" i="2"/>
  <c r="F36" i="2"/>
  <c r="J37" i="2"/>
  <c r="J33" i="2" s="1"/>
  <c r="E53" i="2"/>
  <c r="G37" i="2"/>
  <c r="F20" i="2"/>
  <c r="G35" i="2"/>
  <c r="H35" i="2"/>
  <c r="D228" i="2"/>
  <c r="E19" i="2"/>
  <c r="E14" i="2" s="1"/>
  <c r="K30" i="2"/>
  <c r="K15" i="2" s="1"/>
  <c r="K35" i="2"/>
  <c r="K33" i="2" s="1"/>
  <c r="M53" i="2"/>
  <c r="L31" i="2"/>
  <c r="L16" i="2" s="1"/>
  <c r="G19" i="2"/>
  <c r="F30" i="2"/>
  <c r="M30" i="2"/>
  <c r="D104" i="2"/>
  <c r="D101" i="2"/>
  <c r="D86" i="2" s="1"/>
  <c r="D99" i="2"/>
  <c r="D84" i="2" s="1"/>
  <c r="F16" i="2"/>
  <c r="F82" i="2"/>
  <c r="D100" i="2"/>
  <c r="I19" i="2"/>
  <c r="H22" i="2"/>
  <c r="H18" i="2" s="1"/>
  <c r="J31" i="2"/>
  <c r="J16" i="2" s="1"/>
  <c r="E35" i="2"/>
  <c r="E33" i="2" s="1"/>
  <c r="E37" i="2"/>
  <c r="I37" i="2"/>
  <c r="L53" i="2"/>
  <c r="G31" i="2"/>
  <c r="G16" i="2" s="1"/>
  <c r="D57" i="2"/>
  <c r="D32" i="2" s="1"/>
  <c r="D17" i="2" s="1"/>
  <c r="G82" i="2"/>
  <c r="L97" i="2"/>
  <c r="H97" i="2"/>
  <c r="I242" i="2"/>
  <c r="I254" i="2"/>
  <c r="I239" i="2" s="1"/>
  <c r="M82" i="2"/>
  <c r="G18" i="2"/>
  <c r="D18" i="2"/>
  <c r="K31" i="2"/>
  <c r="K16" i="2" s="1"/>
  <c r="K13" i="2" s="1"/>
  <c r="G36" i="2"/>
  <c r="G33" i="2" s="1"/>
  <c r="I35" i="2"/>
  <c r="L84" i="2"/>
  <c r="L82" i="2" s="1"/>
  <c r="F19" i="2"/>
  <c r="E20" i="2"/>
  <c r="E22" i="2"/>
  <c r="I22" i="2"/>
  <c r="G30" i="2"/>
  <c r="G15" i="2" s="1"/>
  <c r="L30" i="2"/>
  <c r="M31" i="2"/>
  <c r="M16" i="2" s="1"/>
  <c r="G32" i="2"/>
  <c r="K32" i="2"/>
  <c r="M37" i="2"/>
  <c r="J53" i="2"/>
  <c r="M97" i="2"/>
  <c r="G14" i="2"/>
  <c r="L35" i="2"/>
  <c r="L33" i="2" s="1"/>
  <c r="D65" i="2"/>
  <c r="D55" i="2"/>
  <c r="H82" i="2"/>
  <c r="G97" i="2"/>
  <c r="D14" i="2"/>
  <c r="M35" i="2"/>
  <c r="M33" i="2" s="1"/>
  <c r="K97" i="2"/>
  <c r="D168" i="2"/>
  <c r="I31" i="2"/>
  <c r="I16" i="2" s="1"/>
  <c r="I82" i="2"/>
  <c r="I36" i="2"/>
  <c r="K241" i="2"/>
  <c r="D256" i="2"/>
  <c r="D241" i="2" s="1"/>
  <c r="D261" i="2"/>
  <c r="J153" i="2"/>
  <c r="J150" i="2" s="1"/>
  <c r="D133" i="2"/>
  <c r="J13" i="2"/>
  <c r="J97" i="2"/>
  <c r="K85" i="2"/>
  <c r="K82" i="2" s="1"/>
  <c r="J85" i="2"/>
  <c r="J82" i="2"/>
  <c r="D110" i="2"/>
  <c r="I30" i="2"/>
  <c r="I15" i="2" s="1"/>
  <c r="H15" i="2"/>
  <c r="D36" i="2"/>
  <c r="H53" i="2"/>
  <c r="D165" i="2"/>
  <c r="H36" i="2"/>
  <c r="D60" i="2"/>
  <c r="D30" i="2" l="1"/>
  <c r="D15" i="2" s="1"/>
  <c r="D31" i="2"/>
  <c r="D16" i="2" s="1"/>
  <c r="H16" i="2"/>
  <c r="H28" i="2"/>
  <c r="K28" i="2"/>
  <c r="I18" i="2"/>
  <c r="M28" i="2"/>
  <c r="G165" i="2"/>
  <c r="I14" i="2"/>
  <c r="F28" i="2"/>
  <c r="D215" i="2"/>
  <c r="F15" i="2"/>
  <c r="D254" i="2"/>
  <c r="D239" i="2" s="1"/>
  <c r="H165" i="2"/>
  <c r="H153" i="2"/>
  <c r="H150" i="2" s="1"/>
  <c r="D37" i="2"/>
  <c r="H33" i="2"/>
  <c r="M15" i="2"/>
  <c r="M13" i="2" s="1"/>
  <c r="I13" i="2"/>
  <c r="J28" i="2"/>
  <c r="D13" i="2"/>
  <c r="I33" i="2"/>
  <c r="G13" i="2"/>
  <c r="L28" i="2"/>
  <c r="L15" i="2"/>
  <c r="L13" i="2" s="1"/>
  <c r="E18" i="2"/>
  <c r="E15" i="2"/>
  <c r="G28" i="2"/>
  <c r="F18" i="2"/>
  <c r="F14" i="2"/>
  <c r="I28" i="2"/>
  <c r="H13" i="2"/>
  <c r="D153" i="2"/>
  <c r="D150" i="2" s="1"/>
  <c r="D53" i="2"/>
  <c r="D35" i="2"/>
  <c r="D97" i="2"/>
  <c r="D33" i="2" l="1"/>
  <c r="F13" i="2"/>
  <c r="D85" i="2"/>
  <c r="D82" i="2" s="1"/>
  <c r="D28" i="2" l="1"/>
  <c r="E28" i="2"/>
  <c r="E97" i="2"/>
  <c r="E31" i="2"/>
  <c r="E16" i="2"/>
  <c r="E13" i="2"/>
  <c r="E127" i="2"/>
  <c r="E130" i="2"/>
  <c r="E100" i="2"/>
  <c r="E85" i="2"/>
  <c r="E82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<sst xmlns="http://schemas.openxmlformats.org/spreadsheetml/2006/main" count="379" uniqueCount="156">
  <si>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</si>
  <si>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</si>
  <si>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</si>
  <si>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</si>
  <si>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</si>
  <si>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</si>
  <si>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</si>
  <si>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</si>
  <si>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</si>
  <si>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</si>
  <si>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</si>
  <si>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</si>
  <si>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</si>
  <si>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</si>
  <si>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</si>
  <si>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</si>
  <si>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</si>
  <si>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</si>
  <si>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</si>
  <si>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</si>
  <si>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</si>
  <si>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</si>
  <si>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</si>
  <si>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</si>
  <si>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</si>
  <si>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</si>
  <si>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</si>
  <si>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</si>
  <si>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</si>
  <si>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</si>
  <si>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</si>
  <si>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</si>
  <si>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</si>
  <si>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</si>
  <si>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</si>
  <si>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</si>
  <si>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</si>
  <si>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</si>
  <si>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</si>
  <si>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</si>
  <si>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</si>
  <si>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</si>
  <si>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</si>
  <si>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</si>
  <si>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</si>
  <si>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</si>
  <si>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</si>
  <si>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</si>
  <si>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</si>
  <si>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</si>
  <si>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</si>
  <si>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</si>
  <si>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</si>
  <si>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</si>
  <si>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t>2.3.3.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</si>
  <si>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</si>
  <si>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</si>
  <si>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</si>
  <si>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</si>
  <si>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</si>
  <si>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</si>
  <si>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</si>
  <si>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</si>
  <si>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</si>
  <si>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</si>
  <si>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</si>
  <si>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</si>
  <si>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3.3.1.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</si>
  <si>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</si>
  <si>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</si>
  <si>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</si>
  <si>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</si>
  <si>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3.3.2.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</si>
  <si>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</si>
  <si>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</si>
  <si>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</si>
  <si>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</si>
  <si>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t>3.3.3.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</si>
  <si>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</si>
  <si>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</si>
  <si>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</si>
  <si>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</si>
  <si>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</si>
  <si>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3.3.5.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</si>
  <si>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</si>
  <si>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</si>
  <si>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</si>
  <si>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</si>
  <si>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</si>
  <si>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</si>
  <si>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</si>
  <si>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</si>
  <si>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</si>
  <si>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</si>
  <si>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</si>
  <si>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</si>
  <si>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</si>
  <si>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</si>
  <si>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</si>
  <si>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</si>
  <si>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</si>
  <si>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</si>
  <si>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</si>
  <si>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</si>
  <si>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>4.3.3.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</si>
  <si>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</si>
  <si>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</si>
  <si>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</si>
  <si>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</si>
  <si>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</si>
  <si>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</si>
  <si>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</si>
  <si>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</si>
  <si>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</si>
  <si>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</si>
  <si>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</si>
  <si>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</si>
  <si>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</si>
  <si>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</si>
  <si>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</si>
  <si>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</si>
  <si>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</si>
  <si>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</si>
  <si>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</si>
  <si>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</si>
  <si>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</si>
  <si>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</si>
  <si>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</si>
  <si>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</si>
  <si>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</si>
  <si>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</si>
  <si>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</si>
  <si>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</si>
  <si>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</si>
  <si>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</si>
  <si>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</si>
  <si>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</si>
  <si>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</si>
  <si>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</si>
  <si>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</si>
  <si>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</si>
  <si>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</si>
  <si>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</si>
  <si>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</si>
  <si>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</si>
  <si>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</si>
  <si>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</si>
  <si>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</si>
  <si>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</si>
  <si>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</si>
  <si>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</si>
  <si>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 xml:space="preserve">Муниципальное бюджетное учреждение дополнительного образования  "Детско-юношеская спортивная школа"
  Муниципальное бюджетное  учреждение дополнительного образования Центр детского творчества "Калейдоскоп"        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</si>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</sst>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  <numFmt numFmtId="169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164" fontId="6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4" fontId="4" fillId="2" borderId="7" xfId="1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8" fontId="3" fillId="4" borderId="7" xfId="0" applyNumberFormat="1" applyFont="1" applyFill="1" applyBorder="1" applyAlignment="1">
      <alignment horizontal="center" vertical="center" wrapText="1"/>
    </xf>
    <xf numFmtId="168" fontId="3" fillId="4" borderId="7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top" wrapText="1"/>
    </xf>
    <xf numFmtId="168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66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168" fontId="4" fillId="4" borderId="7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9" fontId="3" fillId="4" borderId="7" xfId="1" applyNumberFormat="1" applyFont="1" applyFill="1" applyBorder="1" applyAlignment="1">
      <alignment horizontal="center" vertical="center" wrapText="1"/>
    </xf>
    <xf numFmtId="168" fontId="3" fillId="4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4"/>
  <sheetViews>
    <sheetView tabSelected="1" topLeftCell="A175" workbookViewId="0">
      <selection activeCell="I181" sqref="I181"/>
    </sheetView>
  </sheetViews>
  <sheetFormatPr defaultRowHeight="12.75" x14ac:dyDescent="0.2"/>
  <cols>
    <col min="1" max="1" width="7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4" customWidth="1"/>
    <col min="8" max="8" width="13.42578125" style="14" customWidth="1"/>
    <col min="9" max="9" width="13.7109375" style="63" customWidth="1"/>
    <col min="10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F1" s="72" t="s">
        <v>0</v>
      </c>
      <c r="G1" s="72"/>
      <c r="H1" s="72"/>
      <c r="I1" s="72"/>
      <c r="J1" s="72"/>
      <c r="K1" s="72"/>
      <c r="L1" s="72"/>
      <c r="M1" s="72"/>
      <c r="N1" s="72"/>
    </row>
    <row r="2" spans="1:15" ht="15.75" x14ac:dyDescent="0.25">
      <c r="F2" s="72" t="s">
        <v>1</v>
      </c>
      <c r="G2" s="72"/>
      <c r="H2" s="72"/>
      <c r="I2" s="72"/>
      <c r="J2" s="72"/>
      <c r="K2" s="72"/>
      <c r="L2" s="72"/>
      <c r="M2" s="72"/>
      <c r="N2" s="72"/>
    </row>
    <row r="3" spans="1:15" ht="15.75" x14ac:dyDescent="0.25">
      <c r="F3" s="73" t="s">
        <v>2</v>
      </c>
      <c r="G3" s="73"/>
      <c r="H3" s="73"/>
      <c r="I3" s="73"/>
      <c r="J3" s="73"/>
      <c r="K3" s="73"/>
      <c r="L3" s="73"/>
      <c r="M3" s="73"/>
      <c r="N3" s="73"/>
    </row>
    <row r="4" spans="1:15" ht="15.75" x14ac:dyDescent="0.25">
      <c r="F4" s="3"/>
      <c r="G4" s="73" t="s">
        <v>3</v>
      </c>
      <c r="H4" s="73"/>
      <c r="I4" s="73"/>
      <c r="J4" s="73"/>
      <c r="K4" s="73"/>
      <c r="L4" s="73"/>
      <c r="M4" s="73"/>
      <c r="N4" s="73"/>
    </row>
    <row r="5" spans="1:15" ht="15.75" x14ac:dyDescent="0.25">
      <c r="F5" s="72"/>
      <c r="G5" s="72"/>
      <c r="H5" s="72"/>
      <c r="I5" s="72"/>
      <c r="J5" s="72"/>
      <c r="K5" s="72"/>
      <c r="L5" s="72"/>
      <c r="M5" s="72"/>
      <c r="N5" s="72"/>
    </row>
    <row r="6" spans="1:15" ht="15.75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5" ht="15.75" x14ac:dyDescent="0.2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5" ht="15.75" x14ac:dyDescent="0.2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15.75" x14ac:dyDescent="0.25">
      <c r="C9" s="74"/>
      <c r="D9" s="75"/>
      <c r="E9" s="75"/>
      <c r="F9" s="75"/>
      <c r="G9" s="75"/>
      <c r="H9" s="75"/>
      <c r="I9" s="75"/>
      <c r="J9" s="4"/>
      <c r="K9" s="4"/>
      <c r="L9" s="4"/>
      <c r="M9" s="4"/>
    </row>
    <row r="10" spans="1:15" ht="141.75" x14ac:dyDescent="0.2">
      <c r="A10" s="76" t="s">
        <v>7</v>
      </c>
      <c r="B10" s="78" t="s">
        <v>8</v>
      </c>
      <c r="C10" s="76" t="s">
        <v>9</v>
      </c>
      <c r="D10" s="80" t="s">
        <v>10</v>
      </c>
      <c r="E10" s="81"/>
      <c r="F10" s="81"/>
      <c r="G10" s="81"/>
      <c r="H10" s="81"/>
      <c r="I10" s="81"/>
      <c r="J10" s="81"/>
      <c r="K10" s="81"/>
      <c r="L10" s="81"/>
      <c r="M10" s="82"/>
      <c r="N10" s="5" t="s">
        <v>11</v>
      </c>
    </row>
    <row r="11" spans="1:15" ht="15.75" x14ac:dyDescent="0.2">
      <c r="A11" s="77"/>
      <c r="B11" s="79"/>
      <c r="C11" s="77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2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/>
    </row>
    <row r="12" spans="1:15" ht="15.75" x14ac:dyDescent="0.25">
      <c r="A12" s="5">
        <v>1</v>
      </c>
      <c r="B12" s="5">
        <v>2</v>
      </c>
      <c r="C12" s="32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2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5" ht="31.5" x14ac:dyDescent="0.25">
      <c r="A13" s="33">
        <v>1</v>
      </c>
      <c r="B13" s="34" t="s">
        <v>22</v>
      </c>
      <c r="C13" s="17"/>
      <c r="D13" s="51">
        <f>SUM(D14+D15+D16+D17)</f>
        <v>2480807.49389</v>
      </c>
      <c r="E13" s="6">
        <f ca="1">SUM(E14+E15+E16+E17)</f>
        <v>233252.75</v>
      </c>
      <c r="F13" s="6">
        <f t="shared" ref="F13:M13" si="0">SUM(F14+F15+F16+F17)</f>
        <v>238976.30000000002</v>
      </c>
      <c r="G13" s="6">
        <f>SUM(G14+G15+G16+G17)</f>
        <v>239940.27788999997</v>
      </c>
      <c r="H13" s="6">
        <f>SUM(H14+H15+H16+H17)</f>
        <v>311658.69299999997</v>
      </c>
      <c r="I13" s="66">
        <f>SUM(I14+I15+I16+I17)</f>
        <v>311280.973</v>
      </c>
      <c r="J13" s="6">
        <f t="shared" si="0"/>
        <v>297880.30000000005</v>
      </c>
      <c r="K13" s="6">
        <f t="shared" si="0"/>
        <v>312047.80000000005</v>
      </c>
      <c r="L13" s="6">
        <f t="shared" si="0"/>
        <v>267885.19999999995</v>
      </c>
      <c r="M13" s="6">
        <f t="shared" si="0"/>
        <v>267885.19999999995</v>
      </c>
      <c r="N13" s="18"/>
      <c r="O13" s="7"/>
    </row>
    <row r="14" spans="1:15" ht="15.75" x14ac:dyDescent="0.2">
      <c r="A14" s="35"/>
      <c r="B14" s="5" t="s">
        <v>23</v>
      </c>
      <c r="C14" s="19"/>
      <c r="D14" s="8">
        <f>SUM(D19+D24+D29)</f>
        <v>0</v>
      </c>
      <c r="E14" s="8">
        <f t="shared" ref="E14:M15" si="1">SUM(E19+E24+E29)</f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53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13"/>
      <c r="O14" s="7"/>
    </row>
    <row r="15" spans="1:15" ht="15.75" x14ac:dyDescent="0.2">
      <c r="A15" s="35"/>
      <c r="B15" s="5" t="s">
        <v>24</v>
      </c>
      <c r="C15" s="19"/>
      <c r="D15" s="8">
        <f>SUM(D20+D25+D30)</f>
        <v>1231174.8999999999</v>
      </c>
      <c r="E15" s="9">
        <f t="shared" si="1"/>
        <v>126558.3</v>
      </c>
      <c r="F15" s="9">
        <f t="shared" si="1"/>
        <v>104837.70000000001</v>
      </c>
      <c r="G15" s="9">
        <f t="shared" si="1"/>
        <v>113893.2</v>
      </c>
      <c r="H15" s="9">
        <f>SUM(H20+H25+H30)</f>
        <v>130800.6</v>
      </c>
      <c r="I15" s="54">
        <f>SUM(I20+I25+I30)</f>
        <v>145060.5</v>
      </c>
      <c r="J15" s="9">
        <f t="shared" si="1"/>
        <v>154120.29999999999</v>
      </c>
      <c r="K15" s="9">
        <f t="shared" si="1"/>
        <v>163303.70000000001</v>
      </c>
      <c r="L15" s="9">
        <f t="shared" si="1"/>
        <v>146300.29999999999</v>
      </c>
      <c r="M15" s="9">
        <f t="shared" si="1"/>
        <v>146300.29999999999</v>
      </c>
      <c r="N15" s="13"/>
      <c r="O15" s="7"/>
    </row>
    <row r="16" spans="1:15" ht="15.75" x14ac:dyDescent="0.2">
      <c r="A16" s="35"/>
      <c r="B16" s="5" t="s">
        <v>25</v>
      </c>
      <c r="C16" s="19"/>
      <c r="D16" s="8">
        <f>SUM(D21+D26+D31)</f>
        <v>1249632.5938900001</v>
      </c>
      <c r="E16" s="8">
        <f t="shared" ref="D16:M17" ca="1" si="2">SUM(E21+E26+E31)</f>
        <v>106694.45000000001</v>
      </c>
      <c r="F16" s="8">
        <f t="shared" si="2"/>
        <v>134138.6</v>
      </c>
      <c r="G16" s="8">
        <f t="shared" si="2"/>
        <v>126047.07788999999</v>
      </c>
      <c r="H16" s="8">
        <f t="shared" si="2"/>
        <v>180858.09299999999</v>
      </c>
      <c r="I16" s="53">
        <f t="shared" si="2"/>
        <v>166220.473</v>
      </c>
      <c r="J16" s="8">
        <f t="shared" si="2"/>
        <v>143760.00000000003</v>
      </c>
      <c r="K16" s="8">
        <f t="shared" si="2"/>
        <v>148744.10000000003</v>
      </c>
      <c r="L16" s="8">
        <f t="shared" si="2"/>
        <v>121584.9</v>
      </c>
      <c r="M16" s="8">
        <f t="shared" si="2"/>
        <v>121584.9</v>
      </c>
      <c r="N16" s="13"/>
      <c r="O16" s="7"/>
    </row>
    <row r="17" spans="1:15" ht="15.75" x14ac:dyDescent="0.2">
      <c r="A17" s="35"/>
      <c r="B17" s="5" t="s">
        <v>26</v>
      </c>
      <c r="C17" s="19"/>
      <c r="D17" s="8">
        <f t="shared" si="2"/>
        <v>0</v>
      </c>
      <c r="E17" s="8">
        <v>0</v>
      </c>
      <c r="F17" s="8">
        <v>0</v>
      </c>
      <c r="G17" s="8">
        <v>0</v>
      </c>
      <c r="H17" s="8">
        <v>0</v>
      </c>
      <c r="I17" s="53">
        <v>0</v>
      </c>
      <c r="J17" s="8">
        <v>0</v>
      </c>
      <c r="K17" s="8">
        <v>0</v>
      </c>
      <c r="L17" s="8">
        <v>0</v>
      </c>
      <c r="M17" s="8">
        <v>0</v>
      </c>
      <c r="N17" s="13"/>
      <c r="O17" s="7"/>
    </row>
    <row r="18" spans="1:15" ht="15.75" x14ac:dyDescent="0.2">
      <c r="A18" s="35" t="s">
        <v>27</v>
      </c>
      <c r="B18" s="36" t="s">
        <v>28</v>
      </c>
      <c r="C18" s="19"/>
      <c r="D18" s="8">
        <f>SUM(D19+D20+D21+D22)</f>
        <v>26430.799999999999</v>
      </c>
      <c r="E18" s="8">
        <f t="shared" ref="E18:M18" si="3">SUM(E19+E20+E21+E22)</f>
        <v>26430.799999999999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53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13"/>
      <c r="O18" s="7"/>
    </row>
    <row r="19" spans="1:15" ht="15.75" x14ac:dyDescent="0.2">
      <c r="A19" s="35"/>
      <c r="B19" s="5" t="s">
        <v>23</v>
      </c>
      <c r="C19" s="19"/>
      <c r="D19" s="8">
        <f t="shared" ref="D19:M19" si="4">SUM(D39+D88+D156+D206)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53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13"/>
      <c r="O19" s="7"/>
    </row>
    <row r="20" spans="1:15" ht="15.75" x14ac:dyDescent="0.2">
      <c r="A20" s="35"/>
      <c r="B20" s="5" t="s">
        <v>24</v>
      </c>
      <c r="C20" s="19"/>
      <c r="D20" s="8">
        <f t="shared" ref="D20:M20" si="5">SUM(D40+D89+D157+D207)</f>
        <v>26430.799999999999</v>
      </c>
      <c r="E20" s="8">
        <f t="shared" si="5"/>
        <v>26430.799999999999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53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13"/>
      <c r="O20" s="7"/>
    </row>
    <row r="21" spans="1:15" ht="15.75" x14ac:dyDescent="0.2">
      <c r="A21" s="35"/>
      <c r="B21" s="5" t="s">
        <v>25</v>
      </c>
      <c r="C21" s="19"/>
      <c r="D21" s="8">
        <f t="shared" ref="D21:M21" si="6">SUM(D41+D90+D158+D208)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53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  <c r="M21" s="8">
        <f t="shared" si="6"/>
        <v>0</v>
      </c>
      <c r="N21" s="13"/>
      <c r="O21" s="7"/>
    </row>
    <row r="22" spans="1:15" ht="15.75" x14ac:dyDescent="0.2">
      <c r="A22" s="35"/>
      <c r="B22" s="5" t="s">
        <v>26</v>
      </c>
      <c r="C22" s="19"/>
      <c r="D22" s="8">
        <f t="shared" ref="D22:M22" si="7">SUM(D42+D91+D159+D209)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53">
        <f t="shared" si="7"/>
        <v>0</v>
      </c>
      <c r="J22" s="8">
        <f t="shared" si="7"/>
        <v>0</v>
      </c>
      <c r="K22" s="8">
        <f t="shared" si="7"/>
        <v>0</v>
      </c>
      <c r="L22" s="8">
        <f t="shared" si="7"/>
        <v>0</v>
      </c>
      <c r="M22" s="8">
        <f t="shared" si="7"/>
        <v>0</v>
      </c>
      <c r="N22" s="13"/>
      <c r="O22" s="7"/>
    </row>
    <row r="23" spans="1:15" ht="47.25" x14ac:dyDescent="0.2">
      <c r="A23" s="35" t="s">
        <v>29</v>
      </c>
      <c r="B23" s="36" t="s">
        <v>30</v>
      </c>
      <c r="C23" s="19"/>
      <c r="D23" s="8">
        <f t="shared" ref="D23:M23" si="8">SUM(D24+D25+D26+D27)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53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13"/>
      <c r="O23" s="7"/>
    </row>
    <row r="24" spans="1:15" ht="15.75" x14ac:dyDescent="0.2">
      <c r="A24" s="35"/>
      <c r="B24" s="5" t="s">
        <v>23</v>
      </c>
      <c r="C24" s="19"/>
      <c r="D24" s="8">
        <f t="shared" ref="D24:M24" si="9">SUM(D49+D93+D161+D211)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53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13"/>
      <c r="O24" s="7"/>
    </row>
    <row r="25" spans="1:15" ht="15.75" x14ac:dyDescent="0.2">
      <c r="A25" s="35"/>
      <c r="B25" s="5" t="s">
        <v>24</v>
      </c>
      <c r="C25" s="19"/>
      <c r="D25" s="8">
        <f t="shared" ref="D25:M25" si="10">SUM(D50+D94+D162+D212)</f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0</v>
      </c>
      <c r="I25" s="53">
        <f t="shared" si="10"/>
        <v>0</v>
      </c>
      <c r="J25" s="8">
        <f t="shared" si="10"/>
        <v>0</v>
      </c>
      <c r="K25" s="8">
        <f t="shared" si="10"/>
        <v>0</v>
      </c>
      <c r="L25" s="8">
        <f t="shared" si="10"/>
        <v>0</v>
      </c>
      <c r="M25" s="8">
        <f t="shared" si="10"/>
        <v>0</v>
      </c>
      <c r="N25" s="13"/>
      <c r="O25" s="7"/>
    </row>
    <row r="26" spans="1:15" ht="15.75" x14ac:dyDescent="0.2">
      <c r="A26" s="35"/>
      <c r="B26" s="5" t="s">
        <v>25</v>
      </c>
      <c r="C26" s="19"/>
      <c r="D26" s="8">
        <f t="shared" ref="D26:M26" si="11">SUM(D51+D95+D163+D213)</f>
        <v>0</v>
      </c>
      <c r="E26" s="8">
        <f t="shared" si="11"/>
        <v>0</v>
      </c>
      <c r="F26" s="8">
        <f t="shared" si="11"/>
        <v>0</v>
      </c>
      <c r="G26" s="8">
        <f t="shared" si="11"/>
        <v>0</v>
      </c>
      <c r="H26" s="8">
        <f t="shared" si="11"/>
        <v>0</v>
      </c>
      <c r="I26" s="53">
        <f t="shared" si="11"/>
        <v>0</v>
      </c>
      <c r="J26" s="8">
        <f t="shared" si="11"/>
        <v>0</v>
      </c>
      <c r="K26" s="8">
        <f t="shared" si="11"/>
        <v>0</v>
      </c>
      <c r="L26" s="8">
        <f t="shared" si="11"/>
        <v>0</v>
      </c>
      <c r="M26" s="8">
        <f t="shared" si="11"/>
        <v>0</v>
      </c>
      <c r="N26" s="13"/>
      <c r="O26" s="7"/>
    </row>
    <row r="27" spans="1:15" ht="15.75" x14ac:dyDescent="0.2">
      <c r="A27" s="35"/>
      <c r="B27" s="5" t="s">
        <v>26</v>
      </c>
      <c r="C27" s="19"/>
      <c r="D27" s="8">
        <f t="shared" ref="D27:M27" si="12">SUM(D52+D96+D164+D214)</f>
        <v>0</v>
      </c>
      <c r="E27" s="8">
        <f t="shared" si="12"/>
        <v>0</v>
      </c>
      <c r="F27" s="8">
        <f t="shared" si="12"/>
        <v>0</v>
      </c>
      <c r="G27" s="8">
        <f t="shared" si="12"/>
        <v>0</v>
      </c>
      <c r="H27" s="8">
        <f t="shared" si="12"/>
        <v>0</v>
      </c>
      <c r="I27" s="53">
        <f t="shared" si="12"/>
        <v>0</v>
      </c>
      <c r="J27" s="8">
        <f t="shared" si="12"/>
        <v>0</v>
      </c>
      <c r="K27" s="8">
        <f t="shared" si="12"/>
        <v>0</v>
      </c>
      <c r="L27" s="8">
        <f t="shared" si="12"/>
        <v>0</v>
      </c>
      <c r="M27" s="8">
        <f t="shared" si="12"/>
        <v>0</v>
      </c>
      <c r="N27" s="13"/>
      <c r="O27" s="7"/>
    </row>
    <row r="28" spans="1:15" ht="15.75" x14ac:dyDescent="0.2">
      <c r="A28" s="35" t="s">
        <v>31</v>
      </c>
      <c r="B28" s="36" t="s">
        <v>32</v>
      </c>
      <c r="C28" s="19"/>
      <c r="D28" s="9">
        <f>SUM(D29:D32)</f>
        <v>2454376.6938899998</v>
      </c>
      <c r="E28" s="9">
        <f t="shared" ref="E28:M28" ca="1" si="13">SUM(E29:E32)</f>
        <v>206821.95</v>
      </c>
      <c r="F28" s="9">
        <f t="shared" si="13"/>
        <v>238976.30000000002</v>
      </c>
      <c r="G28" s="9">
        <f t="shared" si="13"/>
        <v>239940.27788999997</v>
      </c>
      <c r="H28" s="9">
        <f>SUM(H29:H32)</f>
        <v>311658.69299999997</v>
      </c>
      <c r="I28" s="54">
        <f t="shared" si="13"/>
        <v>311280.973</v>
      </c>
      <c r="J28" s="9">
        <f t="shared" si="13"/>
        <v>297880.30000000005</v>
      </c>
      <c r="K28" s="9">
        <f t="shared" si="13"/>
        <v>312047.80000000005</v>
      </c>
      <c r="L28" s="9">
        <f t="shared" si="13"/>
        <v>267885.19999999995</v>
      </c>
      <c r="M28" s="9">
        <f t="shared" si="13"/>
        <v>267885.19999999995</v>
      </c>
      <c r="N28" s="13"/>
      <c r="O28" s="7"/>
    </row>
    <row r="29" spans="1:15" ht="15.75" x14ac:dyDescent="0.2">
      <c r="A29" s="35"/>
      <c r="B29" s="5" t="s">
        <v>23</v>
      </c>
      <c r="C29" s="19"/>
      <c r="D29" s="8">
        <f t="shared" ref="D29:M29" si="14">SUM(D54+D98+D166+D216+D255)</f>
        <v>0</v>
      </c>
      <c r="E29" s="8">
        <f t="shared" si="14"/>
        <v>0</v>
      </c>
      <c r="F29" s="8">
        <f t="shared" si="14"/>
        <v>0</v>
      </c>
      <c r="G29" s="8">
        <f t="shared" si="14"/>
        <v>0</v>
      </c>
      <c r="H29" s="8">
        <f t="shared" si="14"/>
        <v>0</v>
      </c>
      <c r="I29" s="53">
        <f t="shared" si="14"/>
        <v>0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0</v>
      </c>
      <c r="N29" s="13"/>
      <c r="O29" s="7"/>
    </row>
    <row r="30" spans="1:15" ht="15.75" x14ac:dyDescent="0.2">
      <c r="A30" s="35"/>
      <c r="B30" s="5" t="s">
        <v>24</v>
      </c>
      <c r="C30" s="19"/>
      <c r="D30" s="8">
        <f t="shared" ref="D30:M30" si="15">SUM(D55+D99+D167+D217+D256)</f>
        <v>1204744.0999999999</v>
      </c>
      <c r="E30" s="8">
        <f t="shared" si="15"/>
        <v>100127.5</v>
      </c>
      <c r="F30" s="8">
        <f t="shared" si="15"/>
        <v>104837.70000000001</v>
      </c>
      <c r="G30" s="8">
        <f t="shared" si="15"/>
        <v>113893.2</v>
      </c>
      <c r="H30" s="8">
        <f t="shared" si="15"/>
        <v>130800.6</v>
      </c>
      <c r="I30" s="53">
        <f t="shared" si="15"/>
        <v>145060.5</v>
      </c>
      <c r="J30" s="8">
        <f t="shared" si="15"/>
        <v>154120.29999999999</v>
      </c>
      <c r="K30" s="8">
        <f t="shared" si="15"/>
        <v>163303.70000000001</v>
      </c>
      <c r="L30" s="8">
        <f t="shared" si="15"/>
        <v>146300.29999999999</v>
      </c>
      <c r="M30" s="8">
        <f t="shared" si="15"/>
        <v>146300.29999999999</v>
      </c>
      <c r="N30" s="13"/>
      <c r="O30" s="7"/>
    </row>
    <row r="31" spans="1:15" ht="15.75" x14ac:dyDescent="0.2">
      <c r="A31" s="35"/>
      <c r="B31" s="5" t="s">
        <v>25</v>
      </c>
      <c r="C31" s="19"/>
      <c r="D31" s="8">
        <f t="shared" ref="D31:M31" si="16">SUM(D56+D100+D168+D218+D257)</f>
        <v>1249632.5938900001</v>
      </c>
      <c r="E31" s="8">
        <f t="shared" ca="1" si="16"/>
        <v>106694.45000000001</v>
      </c>
      <c r="F31" s="8">
        <f t="shared" si="16"/>
        <v>134138.6</v>
      </c>
      <c r="G31" s="8">
        <f t="shared" si="16"/>
        <v>126047.07788999999</v>
      </c>
      <c r="H31" s="8">
        <f t="shared" si="16"/>
        <v>180858.09299999999</v>
      </c>
      <c r="I31" s="55">
        <f t="shared" si="16"/>
        <v>166220.473</v>
      </c>
      <c r="J31" s="8">
        <f t="shared" si="16"/>
        <v>143760.00000000003</v>
      </c>
      <c r="K31" s="8">
        <f t="shared" si="16"/>
        <v>148744.10000000003</v>
      </c>
      <c r="L31" s="8">
        <f t="shared" si="16"/>
        <v>121584.9</v>
      </c>
      <c r="M31" s="8">
        <f t="shared" si="16"/>
        <v>121584.9</v>
      </c>
      <c r="N31" s="13"/>
      <c r="O31" s="7"/>
    </row>
    <row r="32" spans="1:15" ht="15.75" x14ac:dyDescent="0.2">
      <c r="A32" s="35"/>
      <c r="B32" s="5" t="s">
        <v>26</v>
      </c>
      <c r="C32" s="19"/>
      <c r="D32" s="8">
        <f t="shared" ref="D32:M32" si="17">SUM(D57+D101+D169+D219+D258)</f>
        <v>0</v>
      </c>
      <c r="E32" s="8">
        <f t="shared" si="17"/>
        <v>0</v>
      </c>
      <c r="F32" s="8">
        <f t="shared" si="17"/>
        <v>0</v>
      </c>
      <c r="G32" s="8">
        <f t="shared" si="17"/>
        <v>0</v>
      </c>
      <c r="H32" s="8">
        <f t="shared" si="17"/>
        <v>0</v>
      </c>
      <c r="I32" s="53">
        <f t="shared" si="17"/>
        <v>0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13"/>
      <c r="O32" s="7"/>
    </row>
    <row r="33" spans="1:15" ht="63" x14ac:dyDescent="0.2">
      <c r="A33" s="37" t="s">
        <v>33</v>
      </c>
      <c r="B33" s="38" t="s">
        <v>34</v>
      </c>
      <c r="C33" s="20"/>
      <c r="D33" s="6">
        <f t="shared" ref="D33:M33" si="18">SUM(D34:D37)</f>
        <v>929667.65899999999</v>
      </c>
      <c r="E33" s="6">
        <f t="shared" si="18"/>
        <v>95946.099999999991</v>
      </c>
      <c r="F33" s="6">
        <f t="shared" si="18"/>
        <v>82452.2</v>
      </c>
      <c r="G33" s="6">
        <f t="shared" si="18"/>
        <v>82212.2</v>
      </c>
      <c r="H33" s="6">
        <f t="shared" si="18"/>
        <v>103084.93700000001</v>
      </c>
      <c r="I33" s="66">
        <f>SUM(I34:I37)</f>
        <v>118976.42199999999</v>
      </c>
      <c r="J33" s="6">
        <f t="shared" si="18"/>
        <v>114564.3</v>
      </c>
      <c r="K33" s="6">
        <f t="shared" si="18"/>
        <v>120432.3</v>
      </c>
      <c r="L33" s="6">
        <f t="shared" si="18"/>
        <v>105999.6</v>
      </c>
      <c r="M33" s="6">
        <f t="shared" si="18"/>
        <v>105999.6</v>
      </c>
      <c r="N33" s="13"/>
      <c r="O33" s="7"/>
    </row>
    <row r="34" spans="1:15" ht="15.75" x14ac:dyDescent="0.2">
      <c r="A34" s="35"/>
      <c r="B34" s="5" t="s">
        <v>23</v>
      </c>
      <c r="C34" s="19"/>
      <c r="D34" s="8">
        <f>SUM(D39+D49+D54)</f>
        <v>0</v>
      </c>
      <c r="E34" s="8">
        <f t="shared" ref="E34:M34" si="19">SUM(E39+E49+E54)</f>
        <v>0</v>
      </c>
      <c r="F34" s="8">
        <f t="shared" si="19"/>
        <v>0</v>
      </c>
      <c r="G34" s="8">
        <f t="shared" si="19"/>
        <v>0</v>
      </c>
      <c r="H34" s="8">
        <f t="shared" si="19"/>
        <v>0</v>
      </c>
      <c r="I34" s="53">
        <f t="shared" si="19"/>
        <v>0</v>
      </c>
      <c r="J34" s="8">
        <f t="shared" si="19"/>
        <v>0</v>
      </c>
      <c r="K34" s="8">
        <f t="shared" si="19"/>
        <v>0</v>
      </c>
      <c r="L34" s="8">
        <f t="shared" si="19"/>
        <v>0</v>
      </c>
      <c r="M34" s="8">
        <f t="shared" si="19"/>
        <v>0</v>
      </c>
      <c r="N34" s="13"/>
      <c r="O34" s="7"/>
    </row>
    <row r="35" spans="1:15" ht="15.75" x14ac:dyDescent="0.2">
      <c r="A35" s="35"/>
      <c r="B35" s="5" t="s">
        <v>24</v>
      </c>
      <c r="C35" s="19"/>
      <c r="D35" s="9">
        <f t="shared" ref="D35:M37" si="20">SUM(D40+D50+D55)</f>
        <v>588696.19999999995</v>
      </c>
      <c r="E35" s="9">
        <f t="shared" si="20"/>
        <v>68257.399999999994</v>
      </c>
      <c r="F35" s="9">
        <f t="shared" si="20"/>
        <v>43984.2</v>
      </c>
      <c r="G35" s="9">
        <f t="shared" si="20"/>
        <v>51462.6</v>
      </c>
      <c r="H35" s="9">
        <f t="shared" si="20"/>
        <v>61878.8</v>
      </c>
      <c r="I35" s="54">
        <f t="shared" si="20"/>
        <v>67389.2</v>
      </c>
      <c r="J35" s="9">
        <f t="shared" si="20"/>
        <v>73178</v>
      </c>
      <c r="K35" s="9">
        <f t="shared" si="20"/>
        <v>77586</v>
      </c>
      <c r="L35" s="9">
        <f t="shared" si="20"/>
        <v>72480</v>
      </c>
      <c r="M35" s="9">
        <f t="shared" si="20"/>
        <v>72480</v>
      </c>
      <c r="N35" s="13"/>
      <c r="O35" s="7"/>
    </row>
    <row r="36" spans="1:15" ht="15.75" x14ac:dyDescent="0.2">
      <c r="A36" s="35"/>
      <c r="B36" s="5" t="s">
        <v>25</v>
      </c>
      <c r="C36" s="19"/>
      <c r="D36" s="9">
        <f t="shared" si="20"/>
        <v>340971.45900000003</v>
      </c>
      <c r="E36" s="9">
        <f t="shared" si="20"/>
        <v>27688.7</v>
      </c>
      <c r="F36" s="9">
        <f t="shared" si="20"/>
        <v>38468</v>
      </c>
      <c r="G36" s="9">
        <f t="shared" si="20"/>
        <v>30749.600000000002</v>
      </c>
      <c r="H36" s="9">
        <f t="shared" si="20"/>
        <v>41206.136999999995</v>
      </c>
      <c r="I36" s="54">
        <f t="shared" si="20"/>
        <v>51587.221999999994</v>
      </c>
      <c r="J36" s="9">
        <f t="shared" si="20"/>
        <v>41386.300000000003</v>
      </c>
      <c r="K36" s="9">
        <f t="shared" si="20"/>
        <v>42846.3</v>
      </c>
      <c r="L36" s="9">
        <f t="shared" si="20"/>
        <v>33519.599999999999</v>
      </c>
      <c r="M36" s="9">
        <f t="shared" si="20"/>
        <v>33519.599999999999</v>
      </c>
      <c r="N36" s="13"/>
      <c r="O36" s="7"/>
    </row>
    <row r="37" spans="1:15" ht="15.75" x14ac:dyDescent="0.2">
      <c r="A37" s="35"/>
      <c r="B37" s="5" t="s">
        <v>26</v>
      </c>
      <c r="C37" s="19"/>
      <c r="D37" s="8">
        <f t="shared" si="20"/>
        <v>0</v>
      </c>
      <c r="E37" s="8">
        <f t="shared" si="20"/>
        <v>0</v>
      </c>
      <c r="F37" s="8">
        <f t="shared" si="20"/>
        <v>0</v>
      </c>
      <c r="G37" s="8">
        <f t="shared" si="20"/>
        <v>0</v>
      </c>
      <c r="H37" s="8">
        <f t="shared" si="20"/>
        <v>0</v>
      </c>
      <c r="I37" s="53">
        <f t="shared" si="20"/>
        <v>0</v>
      </c>
      <c r="J37" s="8">
        <f t="shared" si="20"/>
        <v>0</v>
      </c>
      <c r="K37" s="8">
        <f t="shared" si="20"/>
        <v>0</v>
      </c>
      <c r="L37" s="8">
        <f t="shared" si="20"/>
        <v>0</v>
      </c>
      <c r="M37" s="8">
        <f t="shared" si="20"/>
        <v>0</v>
      </c>
      <c r="N37" s="13"/>
      <c r="O37" s="7"/>
    </row>
    <row r="38" spans="1:15" ht="47.25" x14ac:dyDescent="0.2">
      <c r="A38" s="35" t="s">
        <v>35</v>
      </c>
      <c r="B38" s="36" t="s">
        <v>36</v>
      </c>
      <c r="C38" s="19"/>
      <c r="D38" s="8">
        <f t="shared" ref="D38:M42" si="21">SUM(D43)</f>
        <v>26430.799999999999</v>
      </c>
      <c r="E38" s="8">
        <f t="shared" si="21"/>
        <v>26430.799999999999</v>
      </c>
      <c r="F38" s="8">
        <f t="shared" si="21"/>
        <v>0</v>
      </c>
      <c r="G38" s="8">
        <f t="shared" si="21"/>
        <v>0</v>
      </c>
      <c r="H38" s="8">
        <f t="shared" si="21"/>
        <v>0</v>
      </c>
      <c r="I38" s="53">
        <f t="shared" si="21"/>
        <v>0</v>
      </c>
      <c r="J38" s="8">
        <f t="shared" si="21"/>
        <v>0</v>
      </c>
      <c r="K38" s="8">
        <f t="shared" si="21"/>
        <v>0</v>
      </c>
      <c r="L38" s="8">
        <f t="shared" si="21"/>
        <v>0</v>
      </c>
      <c r="M38" s="8">
        <f t="shared" si="21"/>
        <v>0</v>
      </c>
      <c r="N38" s="13"/>
      <c r="O38" s="7"/>
    </row>
    <row r="39" spans="1:15" ht="15.75" x14ac:dyDescent="0.2">
      <c r="A39" s="35"/>
      <c r="B39" s="5" t="s">
        <v>23</v>
      </c>
      <c r="C39" s="19"/>
      <c r="D39" s="8">
        <f t="shared" si="21"/>
        <v>0</v>
      </c>
      <c r="E39" s="8">
        <f t="shared" si="21"/>
        <v>0</v>
      </c>
      <c r="F39" s="8">
        <f t="shared" si="21"/>
        <v>0</v>
      </c>
      <c r="G39" s="8">
        <f t="shared" si="21"/>
        <v>0</v>
      </c>
      <c r="H39" s="8">
        <f t="shared" si="21"/>
        <v>0</v>
      </c>
      <c r="I39" s="53">
        <f t="shared" si="21"/>
        <v>0</v>
      </c>
      <c r="J39" s="8">
        <v>0</v>
      </c>
      <c r="K39" s="8">
        <v>0</v>
      </c>
      <c r="L39" s="8">
        <v>0</v>
      </c>
      <c r="M39" s="8">
        <v>0</v>
      </c>
      <c r="N39" s="13"/>
      <c r="O39" s="7"/>
    </row>
    <row r="40" spans="1:15" ht="15.75" x14ac:dyDescent="0.2">
      <c r="A40" s="35"/>
      <c r="B40" s="5" t="s">
        <v>24</v>
      </c>
      <c r="C40" s="19"/>
      <c r="D40" s="8">
        <f>SUM(D45)</f>
        <v>26430.799999999999</v>
      </c>
      <c r="E40" s="8">
        <f t="shared" si="21"/>
        <v>26430.799999999999</v>
      </c>
      <c r="F40" s="8">
        <f t="shared" si="21"/>
        <v>0</v>
      </c>
      <c r="G40" s="8">
        <f t="shared" si="21"/>
        <v>0</v>
      </c>
      <c r="H40" s="8">
        <f t="shared" si="21"/>
        <v>0</v>
      </c>
      <c r="I40" s="53">
        <f t="shared" si="21"/>
        <v>0</v>
      </c>
      <c r="J40" s="8">
        <v>0</v>
      </c>
      <c r="K40" s="8">
        <v>0</v>
      </c>
      <c r="L40" s="8">
        <v>0</v>
      </c>
      <c r="M40" s="8">
        <v>0</v>
      </c>
      <c r="N40" s="13"/>
      <c r="O40" s="7"/>
    </row>
    <row r="41" spans="1:15" ht="15.75" x14ac:dyDescent="0.2">
      <c r="A41" s="35"/>
      <c r="B41" s="5" t="s">
        <v>25</v>
      </c>
      <c r="C41" s="19"/>
      <c r="D41" s="8">
        <f t="shared" si="21"/>
        <v>0</v>
      </c>
      <c r="E41" s="8">
        <f t="shared" si="21"/>
        <v>0</v>
      </c>
      <c r="F41" s="8">
        <f t="shared" si="21"/>
        <v>0</v>
      </c>
      <c r="G41" s="8">
        <f t="shared" si="21"/>
        <v>0</v>
      </c>
      <c r="H41" s="8">
        <f t="shared" si="21"/>
        <v>0</v>
      </c>
      <c r="I41" s="53">
        <f t="shared" si="21"/>
        <v>0</v>
      </c>
      <c r="J41" s="8">
        <v>0</v>
      </c>
      <c r="K41" s="8">
        <v>0</v>
      </c>
      <c r="L41" s="8">
        <v>0</v>
      </c>
      <c r="M41" s="8">
        <v>0</v>
      </c>
      <c r="N41" s="13"/>
      <c r="O41" s="7"/>
    </row>
    <row r="42" spans="1:15" ht="15.75" x14ac:dyDescent="0.2">
      <c r="A42" s="35"/>
      <c r="B42" s="5" t="s">
        <v>26</v>
      </c>
      <c r="C42" s="19"/>
      <c r="D42" s="8">
        <f>SUM(D47)</f>
        <v>0</v>
      </c>
      <c r="E42" s="8">
        <f t="shared" si="21"/>
        <v>0</v>
      </c>
      <c r="F42" s="8">
        <f t="shared" si="21"/>
        <v>0</v>
      </c>
      <c r="G42" s="8">
        <f t="shared" si="21"/>
        <v>0</v>
      </c>
      <c r="H42" s="8">
        <f t="shared" si="21"/>
        <v>0</v>
      </c>
      <c r="I42" s="53">
        <f t="shared" si="21"/>
        <v>0</v>
      </c>
      <c r="J42" s="8">
        <v>0</v>
      </c>
      <c r="K42" s="8">
        <v>0</v>
      </c>
      <c r="L42" s="8">
        <v>0</v>
      </c>
      <c r="M42" s="8">
        <v>0</v>
      </c>
      <c r="N42" s="13"/>
      <c r="O42" s="7"/>
    </row>
    <row r="43" spans="1:15" ht="63" x14ac:dyDescent="0.2">
      <c r="A43" s="35" t="s">
        <v>37</v>
      </c>
      <c r="B43" s="39" t="s">
        <v>38</v>
      </c>
      <c r="C43" s="19"/>
      <c r="D43" s="8">
        <f>SUM(D44:D47)</f>
        <v>26430.799999999999</v>
      </c>
      <c r="E43" s="8">
        <f t="shared" ref="E43:M43" si="22">SUM(E44:E47)</f>
        <v>26430.799999999999</v>
      </c>
      <c r="F43" s="8">
        <f t="shared" si="22"/>
        <v>0</v>
      </c>
      <c r="G43" s="8">
        <f t="shared" si="22"/>
        <v>0</v>
      </c>
      <c r="H43" s="8">
        <f t="shared" si="22"/>
        <v>0</v>
      </c>
      <c r="I43" s="53">
        <f t="shared" si="22"/>
        <v>0</v>
      </c>
      <c r="J43" s="8">
        <f t="shared" si="22"/>
        <v>0</v>
      </c>
      <c r="K43" s="8">
        <f t="shared" si="22"/>
        <v>0</v>
      </c>
      <c r="L43" s="8">
        <f t="shared" si="22"/>
        <v>0</v>
      </c>
      <c r="M43" s="8">
        <f t="shared" si="22"/>
        <v>0</v>
      </c>
      <c r="N43" s="13"/>
      <c r="O43" s="7"/>
    </row>
    <row r="44" spans="1:15" ht="15.75" x14ac:dyDescent="0.2">
      <c r="A44" s="35"/>
      <c r="B44" s="5" t="s">
        <v>23</v>
      </c>
      <c r="C44" s="19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53">
        <v>0</v>
      </c>
      <c r="J44" s="8">
        <v>0</v>
      </c>
      <c r="K44" s="8">
        <v>0</v>
      </c>
      <c r="L44" s="8">
        <v>0</v>
      </c>
      <c r="M44" s="8">
        <v>0</v>
      </c>
      <c r="N44" s="13"/>
      <c r="O44" s="7"/>
    </row>
    <row r="45" spans="1:15" ht="15.75" x14ac:dyDescent="0.2">
      <c r="A45" s="35"/>
      <c r="B45" s="5" t="s">
        <v>24</v>
      </c>
      <c r="C45" s="19"/>
      <c r="D45" s="8">
        <v>26430.799999999999</v>
      </c>
      <c r="E45" s="8">
        <v>26430.799999999999</v>
      </c>
      <c r="F45" s="8">
        <v>0</v>
      </c>
      <c r="G45" s="8">
        <v>0</v>
      </c>
      <c r="H45" s="8">
        <v>0</v>
      </c>
      <c r="I45" s="53">
        <v>0</v>
      </c>
      <c r="J45" s="8">
        <v>0</v>
      </c>
      <c r="K45" s="8">
        <v>0</v>
      </c>
      <c r="L45" s="8">
        <v>0</v>
      </c>
      <c r="M45" s="8">
        <v>0</v>
      </c>
      <c r="N45" s="13"/>
      <c r="O45" s="7"/>
    </row>
    <row r="46" spans="1:15" ht="15.75" x14ac:dyDescent="0.2">
      <c r="A46" s="35"/>
      <c r="B46" s="5" t="s">
        <v>25</v>
      </c>
      <c r="C46" s="19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53">
        <v>0</v>
      </c>
      <c r="J46" s="8">
        <v>0</v>
      </c>
      <c r="K46" s="8">
        <v>0</v>
      </c>
      <c r="L46" s="8">
        <v>0</v>
      </c>
      <c r="M46" s="8">
        <v>0</v>
      </c>
      <c r="N46" s="13"/>
      <c r="O46" s="7"/>
    </row>
    <row r="47" spans="1:15" ht="15.75" x14ac:dyDescent="0.2">
      <c r="A47" s="35"/>
      <c r="B47" s="5" t="s">
        <v>26</v>
      </c>
      <c r="C47" s="19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53">
        <v>0</v>
      </c>
      <c r="J47" s="8">
        <v>0</v>
      </c>
      <c r="K47" s="8">
        <v>0</v>
      </c>
      <c r="L47" s="8">
        <v>0</v>
      </c>
      <c r="M47" s="8">
        <v>0</v>
      </c>
      <c r="N47" s="13"/>
      <c r="O47" s="7"/>
    </row>
    <row r="48" spans="1:15" ht="63" x14ac:dyDescent="0.2">
      <c r="A48" s="35" t="s">
        <v>39</v>
      </c>
      <c r="B48" s="36" t="s">
        <v>40</v>
      </c>
      <c r="C48" s="19"/>
      <c r="D48" s="8">
        <f t="shared" ref="D48:M48" si="23">SUM(D49+D50+D51+D52)</f>
        <v>0</v>
      </c>
      <c r="E48" s="8">
        <f t="shared" si="23"/>
        <v>0</v>
      </c>
      <c r="F48" s="8">
        <f t="shared" si="23"/>
        <v>0</v>
      </c>
      <c r="G48" s="8">
        <f t="shared" si="23"/>
        <v>0</v>
      </c>
      <c r="H48" s="8">
        <f t="shared" si="23"/>
        <v>0</v>
      </c>
      <c r="I48" s="53">
        <f t="shared" si="23"/>
        <v>0</v>
      </c>
      <c r="J48" s="8">
        <f t="shared" si="23"/>
        <v>0</v>
      </c>
      <c r="K48" s="8">
        <f t="shared" si="23"/>
        <v>0</v>
      </c>
      <c r="L48" s="8">
        <f t="shared" si="23"/>
        <v>0</v>
      </c>
      <c r="M48" s="8">
        <f t="shared" si="23"/>
        <v>0</v>
      </c>
      <c r="N48" s="13"/>
      <c r="O48" s="7"/>
    </row>
    <row r="49" spans="1:15" ht="15.75" x14ac:dyDescent="0.2">
      <c r="A49" s="35"/>
      <c r="B49" s="5" t="s">
        <v>23</v>
      </c>
      <c r="C49" s="19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53">
        <v>0</v>
      </c>
      <c r="J49" s="8">
        <v>0</v>
      </c>
      <c r="K49" s="8">
        <v>0</v>
      </c>
      <c r="L49" s="8">
        <v>0</v>
      </c>
      <c r="M49" s="8">
        <v>0</v>
      </c>
      <c r="N49" s="13"/>
      <c r="O49" s="7"/>
    </row>
    <row r="50" spans="1:15" ht="15.75" x14ac:dyDescent="0.2">
      <c r="A50" s="35"/>
      <c r="B50" s="5" t="s">
        <v>24</v>
      </c>
      <c r="C50" s="19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53">
        <v>0</v>
      </c>
      <c r="J50" s="8">
        <v>0</v>
      </c>
      <c r="K50" s="8">
        <v>0</v>
      </c>
      <c r="L50" s="8">
        <v>0</v>
      </c>
      <c r="M50" s="8">
        <v>0</v>
      </c>
      <c r="N50" s="13"/>
      <c r="O50" s="7"/>
    </row>
    <row r="51" spans="1:15" ht="15.75" x14ac:dyDescent="0.2">
      <c r="A51" s="35"/>
      <c r="B51" s="5" t="s">
        <v>25</v>
      </c>
      <c r="C51" s="19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53">
        <v>0</v>
      </c>
      <c r="J51" s="8">
        <v>0</v>
      </c>
      <c r="K51" s="8">
        <v>0</v>
      </c>
      <c r="L51" s="8">
        <v>0</v>
      </c>
      <c r="M51" s="8">
        <v>0</v>
      </c>
      <c r="N51" s="13"/>
      <c r="O51" s="7"/>
    </row>
    <row r="52" spans="1:15" ht="15.75" x14ac:dyDescent="0.2">
      <c r="A52" s="35"/>
      <c r="B52" s="5" t="s">
        <v>26</v>
      </c>
      <c r="C52" s="19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53">
        <v>0</v>
      </c>
      <c r="J52" s="8">
        <v>0</v>
      </c>
      <c r="K52" s="8">
        <v>0</v>
      </c>
      <c r="L52" s="8">
        <v>0</v>
      </c>
      <c r="M52" s="8">
        <v>0</v>
      </c>
      <c r="N52" s="13"/>
      <c r="O52" s="7"/>
    </row>
    <row r="53" spans="1:15" ht="47.25" x14ac:dyDescent="0.2">
      <c r="A53" s="35" t="s">
        <v>41</v>
      </c>
      <c r="B53" s="36" t="s">
        <v>42</v>
      </c>
      <c r="C53" s="19"/>
      <c r="D53" s="9">
        <f t="shared" ref="D53:M53" si="24">SUM(D54:D57)</f>
        <v>903236.85899999994</v>
      </c>
      <c r="E53" s="9">
        <f t="shared" si="24"/>
        <v>69515.3</v>
      </c>
      <c r="F53" s="9">
        <f t="shared" si="24"/>
        <v>82452.2</v>
      </c>
      <c r="G53" s="9">
        <f t="shared" si="24"/>
        <v>82212.2</v>
      </c>
      <c r="H53" s="9">
        <f t="shared" si="24"/>
        <v>103084.93700000001</v>
      </c>
      <c r="I53" s="54">
        <f>SUM(I54:I57)</f>
        <v>118976.42199999999</v>
      </c>
      <c r="J53" s="9">
        <f t="shared" si="24"/>
        <v>114564.3</v>
      </c>
      <c r="K53" s="9">
        <f t="shared" si="24"/>
        <v>120432.3</v>
      </c>
      <c r="L53" s="9">
        <f t="shared" si="24"/>
        <v>105999.6</v>
      </c>
      <c r="M53" s="9">
        <f t="shared" si="24"/>
        <v>105999.6</v>
      </c>
      <c r="N53" s="13"/>
      <c r="O53" s="7"/>
    </row>
    <row r="54" spans="1:15" ht="15.75" x14ac:dyDescent="0.2">
      <c r="A54" s="35"/>
      <c r="B54" s="5" t="s">
        <v>23</v>
      </c>
      <c r="C54" s="19"/>
      <c r="D54" s="8">
        <f t="shared" ref="D54:M54" si="25">SUM(D61+D66+D72+D78)</f>
        <v>0</v>
      </c>
      <c r="E54" s="8">
        <f t="shared" si="25"/>
        <v>0</v>
      </c>
      <c r="F54" s="8">
        <f t="shared" si="25"/>
        <v>0</v>
      </c>
      <c r="G54" s="8">
        <f t="shared" si="25"/>
        <v>0</v>
      </c>
      <c r="H54" s="8">
        <f t="shared" si="25"/>
        <v>0</v>
      </c>
      <c r="I54" s="53">
        <f t="shared" si="25"/>
        <v>0</v>
      </c>
      <c r="J54" s="8">
        <f t="shared" si="25"/>
        <v>0</v>
      </c>
      <c r="K54" s="8">
        <f t="shared" si="25"/>
        <v>0</v>
      </c>
      <c r="L54" s="8">
        <f t="shared" si="25"/>
        <v>0</v>
      </c>
      <c r="M54" s="8">
        <f t="shared" si="25"/>
        <v>0</v>
      </c>
      <c r="N54" s="13"/>
      <c r="O54" s="7"/>
    </row>
    <row r="55" spans="1:15" ht="15.75" x14ac:dyDescent="0.2">
      <c r="A55" s="35"/>
      <c r="B55" s="5" t="s">
        <v>24</v>
      </c>
      <c r="C55" s="19"/>
      <c r="D55" s="8">
        <f t="shared" ref="D55:M55" si="26">SUM(D62+D67+D73+D79)</f>
        <v>562265.39999999991</v>
      </c>
      <c r="E55" s="8">
        <f t="shared" si="26"/>
        <v>41826.6</v>
      </c>
      <c r="F55" s="8">
        <f t="shared" si="26"/>
        <v>43984.2</v>
      </c>
      <c r="G55" s="8">
        <f t="shared" si="26"/>
        <v>51462.6</v>
      </c>
      <c r="H55" s="8">
        <f t="shared" si="26"/>
        <v>61878.8</v>
      </c>
      <c r="I55" s="53">
        <f t="shared" si="26"/>
        <v>67389.2</v>
      </c>
      <c r="J55" s="8">
        <f t="shared" si="26"/>
        <v>73178</v>
      </c>
      <c r="K55" s="8">
        <f t="shared" si="26"/>
        <v>77586</v>
      </c>
      <c r="L55" s="8">
        <f t="shared" si="26"/>
        <v>72480</v>
      </c>
      <c r="M55" s="8">
        <f t="shared" si="26"/>
        <v>72480</v>
      </c>
      <c r="N55" s="13"/>
      <c r="O55" s="7"/>
    </row>
    <row r="56" spans="1:15" ht="15.75" x14ac:dyDescent="0.2">
      <c r="A56" s="35"/>
      <c r="B56" s="5" t="s">
        <v>25</v>
      </c>
      <c r="C56" s="19"/>
      <c r="D56" s="8">
        <f t="shared" ref="D56:M56" si="27">SUM(D63+D68+D74+D80)</f>
        <v>340971.45900000003</v>
      </c>
      <c r="E56" s="8">
        <f t="shared" si="27"/>
        <v>27688.7</v>
      </c>
      <c r="F56" s="8">
        <f t="shared" si="27"/>
        <v>38468</v>
      </c>
      <c r="G56" s="8">
        <f t="shared" si="27"/>
        <v>30749.600000000002</v>
      </c>
      <c r="H56" s="8">
        <f t="shared" si="27"/>
        <v>41206.136999999995</v>
      </c>
      <c r="I56" s="53">
        <f t="shared" si="27"/>
        <v>51587.221999999994</v>
      </c>
      <c r="J56" s="8">
        <f t="shared" si="27"/>
        <v>41386.300000000003</v>
      </c>
      <c r="K56" s="8">
        <f t="shared" si="27"/>
        <v>42846.3</v>
      </c>
      <c r="L56" s="8">
        <f t="shared" si="27"/>
        <v>33519.599999999999</v>
      </c>
      <c r="M56" s="8">
        <f t="shared" si="27"/>
        <v>33519.599999999999</v>
      </c>
      <c r="N56" s="13"/>
      <c r="O56" s="7"/>
    </row>
    <row r="57" spans="1:15" ht="15.75" x14ac:dyDescent="0.2">
      <c r="A57" s="35"/>
      <c r="B57" s="5" t="s">
        <v>26</v>
      </c>
      <c r="C57" s="19"/>
      <c r="D57" s="8">
        <f t="shared" ref="D57:M57" si="28">SUM(D64+D69+D75+D81)</f>
        <v>0</v>
      </c>
      <c r="E57" s="8">
        <f t="shared" si="28"/>
        <v>0</v>
      </c>
      <c r="F57" s="8">
        <f t="shared" si="28"/>
        <v>0</v>
      </c>
      <c r="G57" s="8">
        <f t="shared" si="28"/>
        <v>0</v>
      </c>
      <c r="H57" s="8">
        <f t="shared" si="28"/>
        <v>0</v>
      </c>
      <c r="I57" s="53">
        <f t="shared" si="28"/>
        <v>0</v>
      </c>
      <c r="J57" s="8">
        <f t="shared" si="28"/>
        <v>0</v>
      </c>
      <c r="K57" s="8">
        <f t="shared" si="28"/>
        <v>0</v>
      </c>
      <c r="L57" s="8">
        <f t="shared" si="28"/>
        <v>0</v>
      </c>
      <c r="M57" s="8">
        <f t="shared" si="28"/>
        <v>0</v>
      </c>
      <c r="N57" s="13"/>
      <c r="O57" s="7"/>
    </row>
    <row r="58" spans="1:15" ht="15.75" x14ac:dyDescent="0.2">
      <c r="A58" s="35"/>
      <c r="B58" s="40"/>
      <c r="C58" s="83" t="s">
        <v>43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7"/>
    </row>
    <row r="59" spans="1:15" ht="15.75" x14ac:dyDescent="0.2">
      <c r="A59" s="35"/>
      <c r="B59" s="40"/>
      <c r="C59" s="83" t="s">
        <v>44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7"/>
    </row>
    <row r="60" spans="1:15" ht="151.5" customHeight="1" x14ac:dyDescent="0.25">
      <c r="A60" s="35" t="s">
        <v>45</v>
      </c>
      <c r="B60" s="41" t="s">
        <v>46</v>
      </c>
      <c r="C60" s="21" t="s">
        <v>47</v>
      </c>
      <c r="D60" s="9">
        <f t="shared" ref="D60:M60" si="29">SUM(D61+D62+D63+D64)</f>
        <v>561715.19999999995</v>
      </c>
      <c r="E60" s="9">
        <f t="shared" si="29"/>
        <v>41826.6</v>
      </c>
      <c r="F60" s="9">
        <f t="shared" si="29"/>
        <v>43984.2</v>
      </c>
      <c r="G60" s="9">
        <f t="shared" si="29"/>
        <v>51462.6</v>
      </c>
      <c r="H60" s="9">
        <f>SUM(H61+H62+H63+H64)</f>
        <v>61878.8</v>
      </c>
      <c r="I60" s="54">
        <f t="shared" si="29"/>
        <v>66839</v>
      </c>
      <c r="J60" s="9">
        <f t="shared" si="29"/>
        <v>73178</v>
      </c>
      <c r="K60" s="9">
        <f t="shared" si="29"/>
        <v>77586</v>
      </c>
      <c r="L60" s="9">
        <f t="shared" si="29"/>
        <v>72480</v>
      </c>
      <c r="M60" s="9">
        <f t="shared" si="29"/>
        <v>72480</v>
      </c>
      <c r="N60" s="13" t="s">
        <v>48</v>
      </c>
      <c r="O60" s="7"/>
    </row>
    <row r="61" spans="1:15" ht="15.75" x14ac:dyDescent="0.2">
      <c r="A61" s="35"/>
      <c r="B61" s="42" t="s">
        <v>23</v>
      </c>
      <c r="C61" s="1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54">
        <v>0</v>
      </c>
      <c r="J61" s="9">
        <v>0</v>
      </c>
      <c r="K61" s="9">
        <v>0</v>
      </c>
      <c r="L61" s="9">
        <v>0</v>
      </c>
      <c r="M61" s="9">
        <v>0</v>
      </c>
      <c r="N61" s="13"/>
      <c r="O61" s="7"/>
    </row>
    <row r="62" spans="1:15" ht="15.75" x14ac:dyDescent="0.2">
      <c r="A62" s="35"/>
      <c r="B62" s="42" t="s">
        <v>24</v>
      </c>
      <c r="C62" s="19"/>
      <c r="D62" s="9">
        <f>SUM(E62:M62)</f>
        <v>561715.19999999995</v>
      </c>
      <c r="E62" s="9">
        <v>41826.6</v>
      </c>
      <c r="F62" s="9">
        <v>43984.2</v>
      </c>
      <c r="G62" s="9">
        <f>60567-9104.4</f>
        <v>51462.6</v>
      </c>
      <c r="H62" s="9">
        <f>65770-2551.2-1340</f>
        <v>61878.8</v>
      </c>
      <c r="I62" s="54">
        <f>69539-2700</f>
        <v>66839</v>
      </c>
      <c r="J62" s="9">
        <v>73178</v>
      </c>
      <c r="K62" s="9">
        <v>77586</v>
      </c>
      <c r="L62" s="9">
        <v>72480</v>
      </c>
      <c r="M62" s="9">
        <v>72480</v>
      </c>
      <c r="N62" s="13"/>
      <c r="O62" s="7"/>
    </row>
    <row r="63" spans="1:15" ht="15.75" x14ac:dyDescent="0.2">
      <c r="A63" s="35"/>
      <c r="B63" s="42" t="s">
        <v>25</v>
      </c>
      <c r="C63" s="1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54">
        <v>0</v>
      </c>
      <c r="J63" s="9">
        <v>0</v>
      </c>
      <c r="K63" s="9">
        <v>0</v>
      </c>
      <c r="L63" s="9">
        <v>0</v>
      </c>
      <c r="M63" s="9">
        <v>0</v>
      </c>
      <c r="N63" s="13"/>
      <c r="O63" s="7"/>
    </row>
    <row r="64" spans="1:15" ht="15.75" x14ac:dyDescent="0.2">
      <c r="A64" s="35"/>
      <c r="B64" s="42" t="s">
        <v>49</v>
      </c>
      <c r="C64" s="1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54">
        <v>0</v>
      </c>
      <c r="J64" s="9">
        <v>0</v>
      </c>
      <c r="K64" s="9">
        <v>0</v>
      </c>
      <c r="L64" s="9">
        <v>0</v>
      </c>
      <c r="M64" s="9">
        <v>0</v>
      </c>
      <c r="N64" s="13"/>
      <c r="O64" s="7"/>
    </row>
    <row r="65" spans="1:18" ht="179.25" customHeight="1" x14ac:dyDescent="0.2">
      <c r="A65" s="35" t="s">
        <v>50</v>
      </c>
      <c r="B65" s="43" t="s">
        <v>51</v>
      </c>
      <c r="C65" s="21" t="s">
        <v>47</v>
      </c>
      <c r="D65" s="9">
        <f>SUM(D66:D69)</f>
        <v>286257.40000000002</v>
      </c>
      <c r="E65" s="9">
        <f>SUM(E66+E67+E68+E69)</f>
        <v>18859.900000000001</v>
      </c>
      <c r="F65" s="9">
        <f>SUM(F66+F67+F68+F69)</f>
        <v>27024.400000000001</v>
      </c>
      <c r="G65" s="9">
        <f>SUM(G66+G67+G68+G69)</f>
        <v>30259.9</v>
      </c>
      <c r="H65" s="9">
        <f>SUM(H66+H67+H68+H69)</f>
        <v>33519.599999999999</v>
      </c>
      <c r="I65" s="54">
        <f>SUM(I66+I67+I68+I69)</f>
        <v>35220.399999999994</v>
      </c>
      <c r="J65" s="9">
        <f t="shared" ref="J65:M65" si="30">SUM(J66+J67+J68+J69)</f>
        <v>36437</v>
      </c>
      <c r="K65" s="9">
        <f t="shared" si="30"/>
        <v>37897</v>
      </c>
      <c r="L65" s="9">
        <f t="shared" si="30"/>
        <v>33519.599999999999</v>
      </c>
      <c r="M65" s="9">
        <f t="shared" si="30"/>
        <v>33519.599999999999</v>
      </c>
      <c r="N65" s="13" t="s">
        <v>52</v>
      </c>
      <c r="O65" s="7"/>
    </row>
    <row r="66" spans="1:18" ht="18" customHeight="1" x14ac:dyDescent="0.2">
      <c r="A66" s="35"/>
      <c r="B66" s="42" t="s">
        <v>23</v>
      </c>
      <c r="C66" s="19"/>
      <c r="D66" s="9">
        <f>SUM(E66:M66)</f>
        <v>0</v>
      </c>
      <c r="E66" s="9">
        <v>0</v>
      </c>
      <c r="F66" s="9">
        <v>0</v>
      </c>
      <c r="G66" s="9">
        <v>0</v>
      </c>
      <c r="H66" s="9">
        <v>0</v>
      </c>
      <c r="I66" s="54">
        <v>0</v>
      </c>
      <c r="J66" s="9">
        <v>0</v>
      </c>
      <c r="K66" s="9">
        <v>0</v>
      </c>
      <c r="L66" s="9">
        <v>0</v>
      </c>
      <c r="M66" s="9">
        <v>0</v>
      </c>
      <c r="N66" s="13"/>
      <c r="O66" s="7"/>
    </row>
    <row r="67" spans="1:18" ht="18" customHeight="1" x14ac:dyDescent="0.2">
      <c r="A67" s="35"/>
      <c r="B67" s="42" t="s">
        <v>24</v>
      </c>
      <c r="C67" s="19"/>
      <c r="D67" s="9">
        <f>SUM(E67:M67)</f>
        <v>0</v>
      </c>
      <c r="E67" s="9">
        <v>0</v>
      </c>
      <c r="F67" s="9">
        <v>0</v>
      </c>
      <c r="G67" s="9">
        <v>0</v>
      </c>
      <c r="H67" s="9">
        <v>0</v>
      </c>
      <c r="I67" s="54">
        <v>0</v>
      </c>
      <c r="J67" s="9">
        <v>0</v>
      </c>
      <c r="K67" s="9">
        <v>0</v>
      </c>
      <c r="L67" s="9">
        <v>0</v>
      </c>
      <c r="M67" s="9">
        <v>0</v>
      </c>
      <c r="N67" s="13"/>
      <c r="O67" s="7"/>
    </row>
    <row r="68" spans="1:18" ht="18" customHeight="1" x14ac:dyDescent="0.2">
      <c r="A68" s="35"/>
      <c r="B68" s="42" t="s">
        <v>25</v>
      </c>
      <c r="C68" s="19"/>
      <c r="D68" s="9">
        <f>SUM(E68:M68)</f>
        <v>286257.40000000002</v>
      </c>
      <c r="E68" s="9">
        <v>18859.900000000001</v>
      </c>
      <c r="F68" s="9">
        <v>27024.400000000001</v>
      </c>
      <c r="G68" s="9">
        <v>30259.9</v>
      </c>
      <c r="H68" s="9">
        <v>33519.599999999999</v>
      </c>
      <c r="I68" s="56">
        <f>35105-47.3+162.7</f>
        <v>35220.399999999994</v>
      </c>
      <c r="J68" s="9">
        <v>36437</v>
      </c>
      <c r="K68" s="9">
        <v>37897</v>
      </c>
      <c r="L68" s="9">
        <v>33519.599999999999</v>
      </c>
      <c r="M68" s="9">
        <v>33519.599999999999</v>
      </c>
      <c r="N68" s="13"/>
      <c r="O68" s="7"/>
    </row>
    <row r="69" spans="1:18" ht="18" customHeight="1" x14ac:dyDescent="0.2">
      <c r="A69" s="35"/>
      <c r="B69" s="42" t="s">
        <v>49</v>
      </c>
      <c r="C69" s="19"/>
      <c r="D69" s="9">
        <f t="shared" ref="D69" si="31">SUM(E69:M69)</f>
        <v>0</v>
      </c>
      <c r="E69" s="9">
        <v>0</v>
      </c>
      <c r="F69" s="9">
        <v>0</v>
      </c>
      <c r="G69" s="9">
        <v>0</v>
      </c>
      <c r="H69" s="9">
        <v>0</v>
      </c>
      <c r="I69" s="54">
        <v>0</v>
      </c>
      <c r="J69" s="9">
        <v>0</v>
      </c>
      <c r="K69" s="9">
        <v>0</v>
      </c>
      <c r="L69" s="9">
        <v>0</v>
      </c>
      <c r="M69" s="9">
        <v>0</v>
      </c>
      <c r="N69" s="13"/>
      <c r="O69" s="7"/>
    </row>
    <row r="70" spans="1:18" ht="18" customHeight="1" x14ac:dyDescent="0.25">
      <c r="A70" s="35"/>
      <c r="B70" s="42"/>
      <c r="C70" s="86" t="s">
        <v>53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7"/>
    </row>
    <row r="71" spans="1:18" ht="187.5" customHeight="1" x14ac:dyDescent="0.2">
      <c r="A71" s="35" t="s">
        <v>54</v>
      </c>
      <c r="B71" s="44" t="s">
        <v>55</v>
      </c>
      <c r="C71" s="22" t="s">
        <v>47</v>
      </c>
      <c r="D71" s="9">
        <f>SUM(D72:D75)</f>
        <v>54197.059000000008</v>
      </c>
      <c r="E71" s="9">
        <f t="shared" ref="E71:M71" si="32">SUM(E72:E75)</f>
        <v>8828.7999999999993</v>
      </c>
      <c r="F71" s="9">
        <f t="shared" si="32"/>
        <v>11443.6</v>
      </c>
      <c r="G71" s="9">
        <f t="shared" si="32"/>
        <v>489.7</v>
      </c>
      <c r="H71" s="9">
        <f t="shared" si="32"/>
        <v>6619.3369999999995</v>
      </c>
      <c r="I71" s="54">
        <f>SUM(I72:I75)</f>
        <v>16917.022000000001</v>
      </c>
      <c r="J71" s="9">
        <f t="shared" si="32"/>
        <v>4949.3</v>
      </c>
      <c r="K71" s="9">
        <f t="shared" si="32"/>
        <v>4949.3</v>
      </c>
      <c r="L71" s="9">
        <f t="shared" si="32"/>
        <v>0</v>
      </c>
      <c r="M71" s="9">
        <f t="shared" si="32"/>
        <v>0</v>
      </c>
      <c r="N71" s="13"/>
      <c r="O71" s="7"/>
      <c r="Q71" s="10"/>
      <c r="R71" s="10"/>
    </row>
    <row r="72" spans="1:18" ht="18" customHeight="1" x14ac:dyDescent="0.2">
      <c r="A72" s="35"/>
      <c r="B72" s="42" t="s">
        <v>23</v>
      </c>
      <c r="C72" s="1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54">
        <v>0</v>
      </c>
      <c r="J72" s="9">
        <v>0</v>
      </c>
      <c r="K72" s="9">
        <v>0</v>
      </c>
      <c r="L72" s="9">
        <v>0</v>
      </c>
      <c r="M72" s="9">
        <v>0</v>
      </c>
      <c r="N72" s="13"/>
      <c r="O72" s="7"/>
    </row>
    <row r="73" spans="1:18" ht="18" customHeight="1" x14ac:dyDescent="0.2">
      <c r="A73" s="35"/>
      <c r="B73" s="42" t="s">
        <v>24</v>
      </c>
      <c r="C73" s="19"/>
      <c r="D73" s="9">
        <f>E73+F73+G73+H73+I73+J73+K73+L73+M73</f>
        <v>550.20000000000005</v>
      </c>
      <c r="E73" s="9">
        <v>0</v>
      </c>
      <c r="F73" s="9">
        <v>0</v>
      </c>
      <c r="G73" s="9">
        <v>0</v>
      </c>
      <c r="H73" s="9">
        <v>0</v>
      </c>
      <c r="I73" s="54">
        <v>550.20000000000005</v>
      </c>
      <c r="J73" s="9">
        <v>0</v>
      </c>
      <c r="K73" s="9">
        <v>0</v>
      </c>
      <c r="L73" s="9">
        <v>0</v>
      </c>
      <c r="M73" s="9">
        <v>0</v>
      </c>
      <c r="N73" s="13"/>
      <c r="O73" s="7"/>
    </row>
    <row r="74" spans="1:18" ht="18" customHeight="1" x14ac:dyDescent="0.2">
      <c r="A74" s="35"/>
      <c r="B74" s="42" t="s">
        <v>25</v>
      </c>
      <c r="C74" s="19"/>
      <c r="D74" s="9">
        <f>E74+F74+G74+H74+I74+J74+K74</f>
        <v>53646.859000000011</v>
      </c>
      <c r="E74" s="9">
        <v>8828.7999999999993</v>
      </c>
      <c r="F74" s="9">
        <v>11443.6</v>
      </c>
      <c r="G74" s="9">
        <v>489.7</v>
      </c>
      <c r="H74" s="9">
        <f>3307.7+3222.716+88.921</f>
        <v>6619.3369999999995</v>
      </c>
      <c r="I74" s="56">
        <f>4949.322+4061.3+7356.2</f>
        <v>16366.822</v>
      </c>
      <c r="J74" s="9">
        <v>4949.3</v>
      </c>
      <c r="K74" s="9">
        <v>4949.3</v>
      </c>
      <c r="L74" s="9">
        <v>0</v>
      </c>
      <c r="M74" s="9">
        <v>0</v>
      </c>
      <c r="N74" s="13"/>
      <c r="O74" s="7"/>
    </row>
    <row r="75" spans="1:18" ht="18" customHeight="1" x14ac:dyDescent="0.2">
      <c r="A75" s="35"/>
      <c r="B75" s="42" t="s">
        <v>49</v>
      </c>
      <c r="C75" s="1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54">
        <v>0</v>
      </c>
      <c r="J75" s="9">
        <v>0</v>
      </c>
      <c r="K75" s="9">
        <v>0</v>
      </c>
      <c r="L75" s="9">
        <v>0</v>
      </c>
      <c r="M75" s="9">
        <v>0</v>
      </c>
      <c r="N75" s="13"/>
      <c r="O75" s="7"/>
    </row>
    <row r="76" spans="1:18" ht="18" customHeight="1" x14ac:dyDescent="0.25">
      <c r="A76" s="35"/>
      <c r="B76" s="68"/>
      <c r="C76" s="86" t="s">
        <v>56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7"/>
    </row>
    <row r="77" spans="1:18" ht="120" customHeight="1" x14ac:dyDescent="0.2">
      <c r="A77" s="35" t="s">
        <v>57</v>
      </c>
      <c r="B77" s="68" t="s">
        <v>58</v>
      </c>
      <c r="C77" s="21" t="s">
        <v>47</v>
      </c>
      <c r="D77" s="9">
        <f>SUM(D78:D81)</f>
        <v>1067.2</v>
      </c>
      <c r="E77" s="9">
        <f t="shared" ref="E77:M77" si="33">SUM(E78:E81)</f>
        <v>0</v>
      </c>
      <c r="F77" s="9">
        <f t="shared" si="33"/>
        <v>0</v>
      </c>
      <c r="G77" s="9">
        <f t="shared" si="33"/>
        <v>0</v>
      </c>
      <c r="H77" s="9">
        <f t="shared" si="33"/>
        <v>1067.2</v>
      </c>
      <c r="I77" s="54">
        <f t="shared" si="33"/>
        <v>0</v>
      </c>
      <c r="J77" s="9">
        <f t="shared" si="33"/>
        <v>0</v>
      </c>
      <c r="K77" s="9">
        <f t="shared" si="33"/>
        <v>0</v>
      </c>
      <c r="L77" s="9">
        <f t="shared" si="33"/>
        <v>0</v>
      </c>
      <c r="M77" s="9">
        <f t="shared" si="33"/>
        <v>0</v>
      </c>
      <c r="N77" s="13"/>
      <c r="O77" s="7"/>
    </row>
    <row r="78" spans="1:18" ht="18" customHeight="1" x14ac:dyDescent="0.2">
      <c r="A78" s="35"/>
      <c r="B78" s="68" t="s">
        <v>23</v>
      </c>
      <c r="C78" s="19"/>
      <c r="D78" s="9">
        <f>SUM(E78:M78)</f>
        <v>0</v>
      </c>
      <c r="E78" s="9">
        <v>0</v>
      </c>
      <c r="F78" s="9">
        <v>0</v>
      </c>
      <c r="G78" s="9">
        <v>0</v>
      </c>
      <c r="H78" s="9">
        <v>0</v>
      </c>
      <c r="I78" s="54">
        <v>0</v>
      </c>
      <c r="J78" s="9">
        <v>0</v>
      </c>
      <c r="K78" s="9">
        <v>0</v>
      </c>
      <c r="L78" s="9">
        <v>0</v>
      </c>
      <c r="M78" s="9">
        <v>0</v>
      </c>
      <c r="N78" s="13"/>
      <c r="O78" s="7"/>
    </row>
    <row r="79" spans="1:18" ht="18" customHeight="1" x14ac:dyDescent="0.2">
      <c r="A79" s="35"/>
      <c r="B79" s="68" t="s">
        <v>24</v>
      </c>
      <c r="C79" s="19"/>
      <c r="D79" s="9">
        <f t="shared" ref="D79:D81" si="34">SUM(E79:M79)</f>
        <v>0</v>
      </c>
      <c r="E79" s="9">
        <v>0</v>
      </c>
      <c r="F79" s="9">
        <v>0</v>
      </c>
      <c r="G79" s="9">
        <v>0</v>
      </c>
      <c r="H79" s="9">
        <v>0</v>
      </c>
      <c r="I79" s="54">
        <v>0</v>
      </c>
      <c r="J79" s="9">
        <v>0</v>
      </c>
      <c r="K79" s="9">
        <v>0</v>
      </c>
      <c r="L79" s="9">
        <v>0</v>
      </c>
      <c r="M79" s="9">
        <v>0</v>
      </c>
      <c r="N79" s="13"/>
      <c r="O79" s="7"/>
    </row>
    <row r="80" spans="1:18" ht="18" customHeight="1" x14ac:dyDescent="0.2">
      <c r="A80" s="35"/>
      <c r="B80" s="68" t="s">
        <v>25</v>
      </c>
      <c r="C80" s="19"/>
      <c r="D80" s="9">
        <f t="shared" si="34"/>
        <v>1067.2</v>
      </c>
      <c r="E80" s="9">
        <v>0</v>
      </c>
      <c r="F80" s="9">
        <v>0</v>
      </c>
      <c r="G80" s="9">
        <v>0</v>
      </c>
      <c r="H80" s="9">
        <v>1067.2</v>
      </c>
      <c r="I80" s="54">
        <v>0</v>
      </c>
      <c r="J80" s="9">
        <v>0</v>
      </c>
      <c r="K80" s="9">
        <v>0</v>
      </c>
      <c r="L80" s="9">
        <v>0</v>
      </c>
      <c r="M80" s="9">
        <v>0</v>
      </c>
      <c r="N80" s="13"/>
      <c r="O80" s="7"/>
    </row>
    <row r="81" spans="1:15" ht="15.75" x14ac:dyDescent="0.2">
      <c r="A81" s="35"/>
      <c r="B81" s="42" t="s">
        <v>49</v>
      </c>
      <c r="C81" s="19"/>
      <c r="D81" s="9">
        <f t="shared" si="34"/>
        <v>0</v>
      </c>
      <c r="E81" s="9">
        <v>0</v>
      </c>
      <c r="F81" s="9">
        <v>0</v>
      </c>
      <c r="G81" s="9">
        <v>0</v>
      </c>
      <c r="H81" s="9">
        <v>0</v>
      </c>
      <c r="I81" s="54">
        <v>0</v>
      </c>
      <c r="J81" s="9">
        <v>0</v>
      </c>
      <c r="K81" s="9">
        <v>0</v>
      </c>
      <c r="L81" s="9">
        <v>0</v>
      </c>
      <c r="M81" s="9">
        <v>0</v>
      </c>
      <c r="N81" s="13"/>
      <c r="O81" s="7"/>
    </row>
    <row r="82" spans="1:15" ht="78.75" x14ac:dyDescent="0.2">
      <c r="A82" s="35" t="s">
        <v>59</v>
      </c>
      <c r="B82" s="34" t="s">
        <v>60</v>
      </c>
      <c r="C82" s="23"/>
      <c r="D82" s="6">
        <f t="shared" ref="D82:M82" si="35">SUM(D83:D86)</f>
        <v>901255.07000000007</v>
      </c>
      <c r="E82" s="6">
        <f ca="1">SUM(E83:E86)</f>
        <v>81995.899999999994</v>
      </c>
      <c r="F82" s="6">
        <f t="shared" si="35"/>
        <v>91153.9</v>
      </c>
      <c r="G82" s="6">
        <f>SUM(G83:G86)</f>
        <v>87552.5</v>
      </c>
      <c r="H82" s="6">
        <f t="shared" si="35"/>
        <v>103279.607</v>
      </c>
      <c r="I82" s="66">
        <f>SUM(I83:I86)</f>
        <v>115194.163</v>
      </c>
      <c r="J82" s="6">
        <f t="shared" si="35"/>
        <v>109567.4</v>
      </c>
      <c r="K82" s="6">
        <f t="shared" si="35"/>
        <v>115539.6</v>
      </c>
      <c r="L82" s="6">
        <f t="shared" si="35"/>
        <v>98486</v>
      </c>
      <c r="M82" s="6">
        <f t="shared" si="35"/>
        <v>98486</v>
      </c>
      <c r="N82" s="13"/>
      <c r="O82" s="7"/>
    </row>
    <row r="83" spans="1:15" ht="15.75" x14ac:dyDescent="0.2">
      <c r="A83" s="35"/>
      <c r="B83" s="5" t="s">
        <v>23</v>
      </c>
      <c r="C83" s="23"/>
      <c r="D83" s="8">
        <f t="shared" ref="D83:M86" si="36">SUM(D88+D93+D98)</f>
        <v>0</v>
      </c>
      <c r="E83" s="8">
        <f t="shared" si="36"/>
        <v>0</v>
      </c>
      <c r="F83" s="8">
        <f t="shared" si="36"/>
        <v>0</v>
      </c>
      <c r="G83" s="8">
        <f t="shared" si="36"/>
        <v>0</v>
      </c>
      <c r="H83" s="8">
        <f t="shared" si="36"/>
        <v>0</v>
      </c>
      <c r="I83" s="53">
        <f t="shared" si="36"/>
        <v>0</v>
      </c>
      <c r="J83" s="8">
        <f t="shared" si="36"/>
        <v>0</v>
      </c>
      <c r="K83" s="8">
        <f t="shared" si="36"/>
        <v>0</v>
      </c>
      <c r="L83" s="8">
        <f t="shared" si="36"/>
        <v>0</v>
      </c>
      <c r="M83" s="8">
        <f t="shared" si="36"/>
        <v>0</v>
      </c>
      <c r="N83" s="13"/>
      <c r="O83" s="7"/>
    </row>
    <row r="84" spans="1:15" ht="15.75" x14ac:dyDescent="0.2">
      <c r="A84" s="35"/>
      <c r="B84" s="5" t="s">
        <v>24</v>
      </c>
      <c r="C84" s="23"/>
      <c r="D84" s="9">
        <f>SUM(D89+D94+D99)</f>
        <v>619451.9</v>
      </c>
      <c r="E84" s="9">
        <f>SUM(E89+E94+E99)</f>
        <v>56865.1</v>
      </c>
      <c r="F84" s="9">
        <f t="shared" si="36"/>
        <v>58545.9</v>
      </c>
      <c r="G84" s="9">
        <f t="shared" si="36"/>
        <v>60158.1</v>
      </c>
      <c r="H84" s="9">
        <f t="shared" si="36"/>
        <v>66226.8</v>
      </c>
      <c r="I84" s="54">
        <f>SUM(I89+I94+I99)</f>
        <v>74854</v>
      </c>
      <c r="J84" s="9">
        <f t="shared" si="36"/>
        <v>78109</v>
      </c>
      <c r="K84" s="9">
        <f t="shared" si="36"/>
        <v>82871</v>
      </c>
      <c r="L84" s="9">
        <f t="shared" si="36"/>
        <v>70911</v>
      </c>
      <c r="M84" s="9">
        <f t="shared" si="36"/>
        <v>70911</v>
      </c>
      <c r="N84" s="13"/>
      <c r="O84" s="7"/>
    </row>
    <row r="85" spans="1:15" ht="15.75" x14ac:dyDescent="0.2">
      <c r="A85" s="35"/>
      <c r="B85" s="5" t="s">
        <v>25</v>
      </c>
      <c r="C85" s="23"/>
      <c r="D85" s="9">
        <f>SUM(D90+D95+D100)</f>
        <v>281803.17</v>
      </c>
      <c r="E85" s="9">
        <f ca="1">SUM(E90+E95+E100)</f>
        <v>25130.800000000003</v>
      </c>
      <c r="F85" s="9">
        <f t="shared" si="36"/>
        <v>32608</v>
      </c>
      <c r="G85" s="9">
        <f t="shared" si="36"/>
        <v>27394.400000000001</v>
      </c>
      <c r="H85" s="9">
        <f t="shared" si="36"/>
        <v>37052.807000000001</v>
      </c>
      <c r="I85" s="54">
        <f>SUM(I90+I95+I100)</f>
        <v>40340.162999999993</v>
      </c>
      <c r="J85" s="9">
        <f t="shared" si="36"/>
        <v>31458.400000000001</v>
      </c>
      <c r="K85" s="9">
        <f t="shared" si="36"/>
        <v>32668.600000000002</v>
      </c>
      <c r="L85" s="9">
        <f t="shared" si="36"/>
        <v>27575</v>
      </c>
      <c r="M85" s="9">
        <f t="shared" si="36"/>
        <v>27575</v>
      </c>
      <c r="N85" s="13"/>
      <c r="O85" s="7"/>
    </row>
    <row r="86" spans="1:15" ht="15.75" x14ac:dyDescent="0.2">
      <c r="A86" s="35"/>
      <c r="B86" s="5" t="s">
        <v>26</v>
      </c>
      <c r="C86" s="23"/>
      <c r="D86" s="8">
        <f t="shared" si="36"/>
        <v>0</v>
      </c>
      <c r="E86" s="8">
        <f t="shared" si="36"/>
        <v>0</v>
      </c>
      <c r="F86" s="8">
        <f t="shared" si="36"/>
        <v>0</v>
      </c>
      <c r="G86" s="8">
        <f t="shared" si="36"/>
        <v>0</v>
      </c>
      <c r="H86" s="8">
        <f t="shared" si="36"/>
        <v>0</v>
      </c>
      <c r="I86" s="53">
        <f t="shared" si="36"/>
        <v>0</v>
      </c>
      <c r="J86" s="8">
        <f t="shared" si="36"/>
        <v>0</v>
      </c>
      <c r="K86" s="8">
        <f t="shared" si="36"/>
        <v>0</v>
      </c>
      <c r="L86" s="8">
        <f t="shared" si="36"/>
        <v>0</v>
      </c>
      <c r="M86" s="8">
        <f t="shared" si="36"/>
        <v>0</v>
      </c>
      <c r="N86" s="13"/>
      <c r="O86" s="7"/>
    </row>
    <row r="87" spans="1:15" ht="47.25" x14ac:dyDescent="0.2">
      <c r="A87" s="35" t="s">
        <v>61</v>
      </c>
      <c r="B87" s="36" t="s">
        <v>36</v>
      </c>
      <c r="C87" s="23"/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53">
        <v>0</v>
      </c>
      <c r="J87" s="8">
        <v>0</v>
      </c>
      <c r="K87" s="8">
        <v>0</v>
      </c>
      <c r="L87" s="8">
        <v>0</v>
      </c>
      <c r="M87" s="8">
        <v>0</v>
      </c>
      <c r="N87" s="13"/>
      <c r="O87" s="7"/>
    </row>
    <row r="88" spans="1:15" ht="15.75" x14ac:dyDescent="0.2">
      <c r="A88" s="35"/>
      <c r="B88" s="5" t="s">
        <v>23</v>
      </c>
      <c r="C88" s="23"/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53">
        <v>0</v>
      </c>
      <c r="J88" s="8">
        <v>0</v>
      </c>
      <c r="K88" s="8">
        <v>0</v>
      </c>
      <c r="L88" s="8">
        <v>0</v>
      </c>
      <c r="M88" s="8">
        <v>0</v>
      </c>
      <c r="N88" s="13"/>
      <c r="O88" s="7"/>
    </row>
    <row r="89" spans="1:15" ht="15.75" x14ac:dyDescent="0.2">
      <c r="A89" s="35"/>
      <c r="B89" s="5" t="s">
        <v>24</v>
      </c>
      <c r="C89" s="23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53">
        <v>0</v>
      </c>
      <c r="J89" s="8">
        <v>0</v>
      </c>
      <c r="K89" s="8">
        <v>0</v>
      </c>
      <c r="L89" s="8">
        <v>0</v>
      </c>
      <c r="M89" s="8">
        <v>0</v>
      </c>
      <c r="N89" s="13"/>
      <c r="O89" s="7"/>
    </row>
    <row r="90" spans="1:15" ht="15.75" x14ac:dyDescent="0.2">
      <c r="A90" s="35"/>
      <c r="B90" s="5" t="s">
        <v>25</v>
      </c>
      <c r="C90" s="23"/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53">
        <v>0</v>
      </c>
      <c r="J90" s="8">
        <v>0</v>
      </c>
      <c r="K90" s="8">
        <v>0</v>
      </c>
      <c r="L90" s="8">
        <v>0</v>
      </c>
      <c r="M90" s="8">
        <v>0</v>
      </c>
      <c r="N90" s="13"/>
      <c r="O90" s="7"/>
    </row>
    <row r="91" spans="1:15" ht="15.75" x14ac:dyDescent="0.2">
      <c r="A91" s="35"/>
      <c r="B91" s="5" t="s">
        <v>26</v>
      </c>
      <c r="C91" s="23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53">
        <v>0</v>
      </c>
      <c r="J91" s="8">
        <v>0</v>
      </c>
      <c r="K91" s="8">
        <v>0</v>
      </c>
      <c r="L91" s="8">
        <v>0</v>
      </c>
      <c r="M91" s="8">
        <v>0</v>
      </c>
      <c r="N91" s="13"/>
      <c r="O91" s="7"/>
    </row>
    <row r="92" spans="1:15" ht="63" x14ac:dyDescent="0.2">
      <c r="A92" s="35" t="s">
        <v>62</v>
      </c>
      <c r="B92" s="36" t="s">
        <v>40</v>
      </c>
      <c r="C92" s="23"/>
      <c r="D92" s="8">
        <f t="shared" ref="D92:M92" si="37">SUM(D93+D94+D95+D96)</f>
        <v>0</v>
      </c>
      <c r="E92" s="8">
        <f t="shared" si="37"/>
        <v>0</v>
      </c>
      <c r="F92" s="8">
        <f t="shared" si="37"/>
        <v>0</v>
      </c>
      <c r="G92" s="8">
        <f t="shared" si="37"/>
        <v>0</v>
      </c>
      <c r="H92" s="8">
        <f t="shared" si="37"/>
        <v>0</v>
      </c>
      <c r="I92" s="53">
        <f t="shared" si="37"/>
        <v>0</v>
      </c>
      <c r="J92" s="8">
        <f t="shared" si="37"/>
        <v>0</v>
      </c>
      <c r="K92" s="8">
        <f t="shared" si="37"/>
        <v>0</v>
      </c>
      <c r="L92" s="8">
        <f t="shared" si="37"/>
        <v>0</v>
      </c>
      <c r="M92" s="8">
        <f t="shared" si="37"/>
        <v>0</v>
      </c>
      <c r="N92" s="13"/>
      <c r="O92" s="7"/>
    </row>
    <row r="93" spans="1:15" ht="15.75" x14ac:dyDescent="0.2">
      <c r="A93" s="35"/>
      <c r="B93" s="5" t="s">
        <v>23</v>
      </c>
      <c r="C93" s="23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53">
        <v>0</v>
      </c>
      <c r="J93" s="8">
        <v>0</v>
      </c>
      <c r="K93" s="8">
        <v>0</v>
      </c>
      <c r="L93" s="8">
        <v>0</v>
      </c>
      <c r="M93" s="8">
        <v>0</v>
      </c>
      <c r="N93" s="13"/>
      <c r="O93" s="7"/>
    </row>
    <row r="94" spans="1:15" ht="15.75" x14ac:dyDescent="0.2">
      <c r="A94" s="35"/>
      <c r="B94" s="5" t="s">
        <v>24</v>
      </c>
      <c r="C94" s="23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53">
        <v>0</v>
      </c>
      <c r="J94" s="8">
        <v>0</v>
      </c>
      <c r="K94" s="8">
        <v>0</v>
      </c>
      <c r="L94" s="8">
        <v>0</v>
      </c>
      <c r="M94" s="8">
        <v>0</v>
      </c>
      <c r="N94" s="13"/>
      <c r="O94" s="7"/>
    </row>
    <row r="95" spans="1:15" ht="15.75" x14ac:dyDescent="0.2">
      <c r="A95" s="35"/>
      <c r="B95" s="5" t="s">
        <v>25</v>
      </c>
      <c r="C95" s="23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53">
        <v>0</v>
      </c>
      <c r="J95" s="8">
        <v>0</v>
      </c>
      <c r="K95" s="8">
        <v>0</v>
      </c>
      <c r="L95" s="8">
        <v>0</v>
      </c>
      <c r="M95" s="8">
        <v>0</v>
      </c>
      <c r="N95" s="13"/>
      <c r="O95" s="7"/>
    </row>
    <row r="96" spans="1:15" ht="15.75" x14ac:dyDescent="0.2">
      <c r="A96" s="35"/>
      <c r="B96" s="5" t="s">
        <v>26</v>
      </c>
      <c r="C96" s="23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53">
        <v>0</v>
      </c>
      <c r="J96" s="8">
        <v>0</v>
      </c>
      <c r="K96" s="8">
        <v>0</v>
      </c>
      <c r="L96" s="8">
        <v>0</v>
      </c>
      <c r="M96" s="8">
        <v>0</v>
      </c>
      <c r="N96" s="13"/>
      <c r="O96" s="7"/>
    </row>
    <row r="97" spans="1:15" ht="47.25" x14ac:dyDescent="0.2">
      <c r="A97" s="35" t="s">
        <v>63</v>
      </c>
      <c r="B97" s="36" t="s">
        <v>64</v>
      </c>
      <c r="C97" s="23"/>
      <c r="D97" s="9">
        <f>SUM(D98+D99+D100+D101)</f>
        <v>901255.07000000007</v>
      </c>
      <c r="E97" s="9">
        <f ca="1">SUM(E98:E101)</f>
        <v>81995.899999999994</v>
      </c>
      <c r="F97" s="9">
        <f>SUM(F98:F101)</f>
        <v>91153.9</v>
      </c>
      <c r="G97" s="9">
        <f>SUM(G98:G101)</f>
        <v>87552.5</v>
      </c>
      <c r="H97" s="9">
        <f>SUM(H98:H101)</f>
        <v>103279.607</v>
      </c>
      <c r="I97" s="56">
        <f>SUM(I98:I101)</f>
        <v>115194.163</v>
      </c>
      <c r="J97" s="9">
        <f t="shared" ref="J97:M97" si="38">SUM(J98:J101)</f>
        <v>109567.4</v>
      </c>
      <c r="K97" s="9">
        <f t="shared" si="38"/>
        <v>115539.6</v>
      </c>
      <c r="L97" s="9">
        <f t="shared" si="38"/>
        <v>98486</v>
      </c>
      <c r="M97" s="9">
        <f t="shared" si="38"/>
        <v>98486</v>
      </c>
      <c r="N97" s="13"/>
      <c r="O97" s="7"/>
    </row>
    <row r="98" spans="1:15" ht="15.75" x14ac:dyDescent="0.2">
      <c r="A98" s="35"/>
      <c r="B98" s="5" t="s">
        <v>23</v>
      </c>
      <c r="C98" s="23"/>
      <c r="D98" s="11">
        <f>SUM(D105+D111+D122+D134+D128+D140)</f>
        <v>0</v>
      </c>
      <c r="E98" s="11">
        <f t="shared" ref="E98:M98" si="39">SUM(E105+E111+E122+E134+E128+E140)</f>
        <v>0</v>
      </c>
      <c r="F98" s="11">
        <f t="shared" si="39"/>
        <v>0</v>
      </c>
      <c r="G98" s="11">
        <f t="shared" si="39"/>
        <v>0</v>
      </c>
      <c r="H98" s="11">
        <f t="shared" si="39"/>
        <v>0</v>
      </c>
      <c r="I98" s="57">
        <f t="shared" si="39"/>
        <v>0</v>
      </c>
      <c r="J98" s="11">
        <f t="shared" si="39"/>
        <v>0</v>
      </c>
      <c r="K98" s="11">
        <f t="shared" si="39"/>
        <v>0</v>
      </c>
      <c r="L98" s="11">
        <f t="shared" si="39"/>
        <v>0</v>
      </c>
      <c r="M98" s="11">
        <f t="shared" si="39"/>
        <v>0</v>
      </c>
      <c r="N98" s="24"/>
      <c r="O98" s="7"/>
    </row>
    <row r="99" spans="1:15" ht="15.75" x14ac:dyDescent="0.2">
      <c r="A99" s="35"/>
      <c r="B99" s="5" t="s">
        <v>24</v>
      </c>
      <c r="C99" s="23"/>
      <c r="D99" s="11">
        <f>SUM(D106+D112+D123+D135+D129+D141+D147)</f>
        <v>619451.9</v>
      </c>
      <c r="E99" s="11">
        <f t="shared" ref="D99:M101" si="40">SUM(E106+E112+E123+E135+E129+E141)</f>
        <v>56865.1</v>
      </c>
      <c r="F99" s="11">
        <f t="shared" si="40"/>
        <v>58545.9</v>
      </c>
      <c r="G99" s="11">
        <f t="shared" si="40"/>
        <v>60158.1</v>
      </c>
      <c r="H99" s="11">
        <f t="shared" si="40"/>
        <v>66226.8</v>
      </c>
      <c r="I99" s="57">
        <f>SUM(I106+I112+I123+I135+I129+I141+I147)</f>
        <v>74854</v>
      </c>
      <c r="J99" s="11">
        <f t="shared" si="40"/>
        <v>78109</v>
      </c>
      <c r="K99" s="11">
        <f t="shared" si="40"/>
        <v>82871</v>
      </c>
      <c r="L99" s="11">
        <f t="shared" si="40"/>
        <v>70911</v>
      </c>
      <c r="M99" s="11">
        <f t="shared" si="40"/>
        <v>70911</v>
      </c>
      <c r="N99" s="24"/>
      <c r="O99" s="7"/>
    </row>
    <row r="100" spans="1:15" ht="15.75" x14ac:dyDescent="0.2">
      <c r="A100" s="35"/>
      <c r="B100" s="5" t="s">
        <v>25</v>
      </c>
      <c r="C100" s="23"/>
      <c r="D100" s="11">
        <f>SUM(D107+D113+D124+D136+D130+D142+D148)</f>
        <v>281803.17</v>
      </c>
      <c r="E100" s="11">
        <f t="shared" ca="1" si="40"/>
        <v>25130.800000000003</v>
      </c>
      <c r="F100" s="11">
        <f t="shared" si="40"/>
        <v>32608</v>
      </c>
      <c r="G100" s="11">
        <f t="shared" si="40"/>
        <v>27394.400000000001</v>
      </c>
      <c r="H100" s="11">
        <f>SUM(H107+H113+H124+H136+H130+H142)</f>
        <v>37052.807000000001</v>
      </c>
      <c r="I100" s="58">
        <f>SUM(I107+I113+I124+I130+I136+I142+I148)</f>
        <v>40340.162999999993</v>
      </c>
      <c r="J100" s="11">
        <f t="shared" si="40"/>
        <v>31458.400000000001</v>
      </c>
      <c r="K100" s="11">
        <f t="shared" si="40"/>
        <v>32668.600000000002</v>
      </c>
      <c r="L100" s="11">
        <f t="shared" si="40"/>
        <v>27575</v>
      </c>
      <c r="M100" s="11">
        <f t="shared" si="40"/>
        <v>27575</v>
      </c>
      <c r="N100" s="24"/>
      <c r="O100" s="7"/>
    </row>
    <row r="101" spans="1:15" ht="15.75" x14ac:dyDescent="0.2">
      <c r="A101" s="35"/>
      <c r="B101" s="5" t="s">
        <v>26</v>
      </c>
      <c r="C101" s="23"/>
      <c r="D101" s="11">
        <f t="shared" si="40"/>
        <v>0</v>
      </c>
      <c r="E101" s="11">
        <f t="shared" si="40"/>
        <v>0</v>
      </c>
      <c r="F101" s="11">
        <f t="shared" si="40"/>
        <v>0</v>
      </c>
      <c r="G101" s="11">
        <f t="shared" si="40"/>
        <v>0</v>
      </c>
      <c r="H101" s="11">
        <f t="shared" si="40"/>
        <v>0</v>
      </c>
      <c r="I101" s="57">
        <f t="shared" si="40"/>
        <v>0</v>
      </c>
      <c r="J101" s="11">
        <f t="shared" si="40"/>
        <v>0</v>
      </c>
      <c r="K101" s="11">
        <f t="shared" si="40"/>
        <v>0</v>
      </c>
      <c r="L101" s="11">
        <f t="shared" si="40"/>
        <v>0</v>
      </c>
      <c r="M101" s="11">
        <f t="shared" si="40"/>
        <v>0</v>
      </c>
      <c r="N101" s="24"/>
      <c r="O101" s="7"/>
    </row>
    <row r="102" spans="1:15" ht="15.75" x14ac:dyDescent="0.2">
      <c r="A102" s="35"/>
      <c r="B102" s="40"/>
      <c r="C102" s="83" t="s">
        <v>65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5"/>
      <c r="O102" s="7"/>
    </row>
    <row r="103" spans="1:15" ht="15.75" x14ac:dyDescent="0.2">
      <c r="A103" s="35"/>
      <c r="B103" s="40"/>
      <c r="C103" s="83" t="s">
        <v>66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5"/>
      <c r="O103" s="7"/>
    </row>
    <row r="104" spans="1:15" ht="267.75" x14ac:dyDescent="0.2">
      <c r="A104" s="35" t="s">
        <v>67</v>
      </c>
      <c r="B104" s="39" t="s">
        <v>68</v>
      </c>
      <c r="C104" s="25" t="s">
        <v>69</v>
      </c>
      <c r="D104" s="9">
        <f t="shared" ref="D104:M104" si="41">SUM(D105+D106+D107+D108)</f>
        <v>584095.9</v>
      </c>
      <c r="E104" s="9">
        <f t="shared" si="41"/>
        <v>53526.1</v>
      </c>
      <c r="F104" s="9">
        <f t="shared" si="41"/>
        <v>55210.9</v>
      </c>
      <c r="G104" s="9">
        <f t="shared" si="41"/>
        <v>56734.1</v>
      </c>
      <c r="H104" s="9">
        <f t="shared" si="41"/>
        <v>62556.800000000003</v>
      </c>
      <c r="I104" s="54">
        <f t="shared" si="41"/>
        <v>71171</v>
      </c>
      <c r="J104" s="9">
        <f t="shared" si="41"/>
        <v>73579</v>
      </c>
      <c r="K104" s="9">
        <f t="shared" si="41"/>
        <v>78160</v>
      </c>
      <c r="L104" s="9">
        <f t="shared" si="41"/>
        <v>66579</v>
      </c>
      <c r="M104" s="9">
        <f t="shared" si="41"/>
        <v>66579</v>
      </c>
      <c r="N104" s="13" t="s">
        <v>70</v>
      </c>
      <c r="O104" s="7"/>
    </row>
    <row r="105" spans="1:15" ht="15.75" x14ac:dyDescent="0.2">
      <c r="A105" s="35"/>
      <c r="B105" s="42" t="s">
        <v>23</v>
      </c>
      <c r="C105" s="23"/>
      <c r="D105" s="8">
        <f>SUM(E105:M105)</f>
        <v>0</v>
      </c>
      <c r="E105" s="8">
        <v>0</v>
      </c>
      <c r="F105" s="8">
        <v>0</v>
      </c>
      <c r="G105" s="8">
        <v>0</v>
      </c>
      <c r="H105" s="8">
        <v>0</v>
      </c>
      <c r="I105" s="53">
        <v>0</v>
      </c>
      <c r="J105" s="8"/>
      <c r="K105" s="8"/>
      <c r="L105" s="8"/>
      <c r="M105" s="8"/>
      <c r="N105" s="13"/>
      <c r="O105" s="7"/>
    </row>
    <row r="106" spans="1:15" ht="15.75" x14ac:dyDescent="0.2">
      <c r="A106" s="35"/>
      <c r="B106" s="42" t="s">
        <v>24</v>
      </c>
      <c r="C106" s="23"/>
      <c r="D106" s="8">
        <f>SUM(E106:M106)</f>
        <v>584095.9</v>
      </c>
      <c r="E106" s="9">
        <v>53526.1</v>
      </c>
      <c r="F106" s="9">
        <v>55210.9</v>
      </c>
      <c r="G106" s="9">
        <f>56154+580.1</f>
        <v>56734.1</v>
      </c>
      <c r="H106" s="9">
        <f>60215+1202.8+1139</f>
        <v>62556.800000000003</v>
      </c>
      <c r="I106" s="54">
        <f>69771+1400</f>
        <v>71171</v>
      </c>
      <c r="J106" s="9">
        <v>73579</v>
      </c>
      <c r="K106" s="9">
        <v>78160</v>
      </c>
      <c r="L106" s="9">
        <v>66579</v>
      </c>
      <c r="M106" s="9">
        <v>66579</v>
      </c>
      <c r="N106" s="13"/>
      <c r="O106" s="7"/>
    </row>
    <row r="107" spans="1:15" ht="15.75" x14ac:dyDescent="0.2">
      <c r="A107" s="35"/>
      <c r="B107" s="42" t="s">
        <v>25</v>
      </c>
      <c r="C107" s="23"/>
      <c r="D107" s="8">
        <f t="shared" ref="D107:D108" si="42">SUM(E107:M107)</f>
        <v>0</v>
      </c>
      <c r="E107" s="9">
        <v>0</v>
      </c>
      <c r="F107" s="9">
        <v>0</v>
      </c>
      <c r="G107" s="9">
        <v>0</v>
      </c>
      <c r="H107" s="9">
        <v>0</v>
      </c>
      <c r="I107" s="54">
        <v>0</v>
      </c>
      <c r="J107" s="9">
        <v>0</v>
      </c>
      <c r="K107" s="9">
        <v>0</v>
      </c>
      <c r="L107" s="9">
        <v>0</v>
      </c>
      <c r="M107" s="9">
        <v>0</v>
      </c>
      <c r="N107" s="13"/>
      <c r="O107" s="7"/>
    </row>
    <row r="108" spans="1:15" ht="15.75" x14ac:dyDescent="0.2">
      <c r="A108" s="35"/>
      <c r="B108" s="42" t="s">
        <v>49</v>
      </c>
      <c r="C108" s="23"/>
      <c r="D108" s="8">
        <f t="shared" si="42"/>
        <v>0</v>
      </c>
      <c r="E108" s="8">
        <v>0</v>
      </c>
      <c r="F108" s="8">
        <v>0</v>
      </c>
      <c r="G108" s="8">
        <v>0</v>
      </c>
      <c r="H108" s="8">
        <v>0</v>
      </c>
      <c r="I108" s="53">
        <v>0</v>
      </c>
      <c r="J108" s="8">
        <v>0</v>
      </c>
      <c r="K108" s="8">
        <v>0</v>
      </c>
      <c r="L108" s="8">
        <v>0</v>
      </c>
      <c r="M108" s="8">
        <v>0</v>
      </c>
      <c r="N108" s="13"/>
      <c r="O108" s="7"/>
    </row>
    <row r="109" spans="1:15" ht="15.75" x14ac:dyDescent="0.2">
      <c r="A109" s="35"/>
      <c r="B109" s="45"/>
      <c r="C109" s="83" t="s">
        <v>71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5"/>
      <c r="O109" s="7"/>
    </row>
    <row r="110" spans="1:15" ht="110.25" x14ac:dyDescent="0.2">
      <c r="A110" s="35" t="s">
        <v>72</v>
      </c>
      <c r="B110" s="36" t="s">
        <v>73</v>
      </c>
      <c r="C110" s="26" t="s">
        <v>69</v>
      </c>
      <c r="D110" s="9">
        <f t="shared" ref="D110:M110" si="43">SUM(D111+D112+D113+D114)</f>
        <v>183561.05000000002</v>
      </c>
      <c r="E110" s="9">
        <f t="shared" si="43"/>
        <v>18817.400000000001</v>
      </c>
      <c r="F110" s="9">
        <f t="shared" si="43"/>
        <v>19852</v>
      </c>
      <c r="G110" s="9">
        <f t="shared" si="43"/>
        <v>22058.9</v>
      </c>
      <c r="H110" s="9">
        <f t="shared" si="43"/>
        <v>19205</v>
      </c>
      <c r="I110" s="54">
        <f t="shared" si="43"/>
        <v>21037.55</v>
      </c>
      <c r="J110" s="9">
        <f t="shared" si="43"/>
        <v>21862.799999999999</v>
      </c>
      <c r="K110" s="9">
        <f t="shared" si="43"/>
        <v>22737.4</v>
      </c>
      <c r="L110" s="9">
        <f t="shared" si="43"/>
        <v>18995</v>
      </c>
      <c r="M110" s="9">
        <f t="shared" si="43"/>
        <v>18995</v>
      </c>
      <c r="N110" s="13" t="s">
        <v>74</v>
      </c>
      <c r="O110" s="7"/>
    </row>
    <row r="111" spans="1:15" ht="15.75" x14ac:dyDescent="0.2">
      <c r="A111" s="35"/>
      <c r="B111" s="42" t="s">
        <v>23</v>
      </c>
      <c r="C111" s="23"/>
      <c r="D111" s="8">
        <f>SUM(E111:M111)</f>
        <v>0</v>
      </c>
      <c r="E111" s="8">
        <v>0</v>
      </c>
      <c r="F111" s="8">
        <v>0</v>
      </c>
      <c r="G111" s="8">
        <v>0</v>
      </c>
      <c r="H111" s="8">
        <v>0</v>
      </c>
      <c r="I111" s="53">
        <v>0</v>
      </c>
      <c r="J111" s="8">
        <v>0</v>
      </c>
      <c r="K111" s="8">
        <v>0</v>
      </c>
      <c r="L111" s="8">
        <v>0</v>
      </c>
      <c r="M111" s="8">
        <v>0</v>
      </c>
      <c r="N111" s="13"/>
      <c r="O111" s="7"/>
    </row>
    <row r="112" spans="1:15" ht="15.75" x14ac:dyDescent="0.2">
      <c r="A112" s="35"/>
      <c r="B112" s="42" t="s">
        <v>24</v>
      </c>
      <c r="C112" s="23"/>
      <c r="D112" s="8">
        <f t="shared" ref="D112:D114" si="44">SUM(E112:M112)</f>
        <v>0</v>
      </c>
      <c r="E112" s="9">
        <v>0</v>
      </c>
      <c r="F112" s="9">
        <v>0</v>
      </c>
      <c r="G112" s="9">
        <v>0</v>
      </c>
      <c r="H112" s="9">
        <v>0</v>
      </c>
      <c r="I112" s="54">
        <v>0</v>
      </c>
      <c r="J112" s="9">
        <v>0</v>
      </c>
      <c r="K112" s="9">
        <v>0</v>
      </c>
      <c r="L112" s="9">
        <v>0</v>
      </c>
      <c r="M112" s="9">
        <v>0</v>
      </c>
      <c r="N112" s="13"/>
      <c r="O112" s="7"/>
    </row>
    <row r="113" spans="1:15" ht="15.75" x14ac:dyDescent="0.2">
      <c r="A113" s="35"/>
      <c r="B113" s="42" t="s">
        <v>25</v>
      </c>
      <c r="C113" s="23"/>
      <c r="D113" s="8">
        <f t="shared" si="44"/>
        <v>183561.05000000002</v>
      </c>
      <c r="E113" s="9">
        <v>18817.400000000001</v>
      </c>
      <c r="F113" s="9">
        <v>19852</v>
      </c>
      <c r="G113" s="9">
        <f>21400+658.9</f>
        <v>22058.9</v>
      </c>
      <c r="H113" s="9">
        <f>18995+210</f>
        <v>19205</v>
      </c>
      <c r="I113" s="56">
        <f>21062.45-24.9</f>
        <v>21037.55</v>
      </c>
      <c r="J113" s="9">
        <v>21862.799999999999</v>
      </c>
      <c r="K113" s="9">
        <v>22737.4</v>
      </c>
      <c r="L113" s="9">
        <v>18995</v>
      </c>
      <c r="M113" s="9">
        <v>18995</v>
      </c>
      <c r="N113" s="13"/>
      <c r="O113" s="7"/>
    </row>
    <row r="114" spans="1:15" ht="15.75" x14ac:dyDescent="0.2">
      <c r="A114" s="35"/>
      <c r="B114" s="42" t="s">
        <v>49</v>
      </c>
      <c r="C114" s="23"/>
      <c r="D114" s="8">
        <f t="shared" si="44"/>
        <v>0</v>
      </c>
      <c r="E114" s="8">
        <v>0</v>
      </c>
      <c r="F114" s="8">
        <v>0</v>
      </c>
      <c r="G114" s="8">
        <v>0</v>
      </c>
      <c r="H114" s="8">
        <v>0</v>
      </c>
      <c r="I114" s="53">
        <v>0</v>
      </c>
      <c r="J114" s="8">
        <v>0</v>
      </c>
      <c r="K114" s="8">
        <v>0</v>
      </c>
      <c r="L114" s="8">
        <v>0</v>
      </c>
      <c r="M114" s="8">
        <v>0</v>
      </c>
      <c r="N114" s="13"/>
      <c r="O114" s="7"/>
    </row>
    <row r="115" spans="1:15" ht="59.25" customHeight="1" x14ac:dyDescent="0.2">
      <c r="A115" s="35"/>
      <c r="B115" s="36" t="s">
        <v>75</v>
      </c>
      <c r="C115" s="25" t="s">
        <v>69</v>
      </c>
      <c r="D115" s="9">
        <f t="shared" ref="D115:I115" si="45">SUM(D116+D117+D118+D119)</f>
        <v>0</v>
      </c>
      <c r="E115" s="9">
        <f t="shared" si="45"/>
        <v>0</v>
      </c>
      <c r="F115" s="9">
        <f t="shared" si="45"/>
        <v>0</v>
      </c>
      <c r="G115" s="9">
        <f t="shared" si="45"/>
        <v>0</v>
      </c>
      <c r="H115" s="9">
        <f t="shared" si="45"/>
        <v>0</v>
      </c>
      <c r="I115" s="54">
        <f t="shared" si="45"/>
        <v>0</v>
      </c>
      <c r="J115" s="9"/>
      <c r="K115" s="9"/>
      <c r="L115" s="9"/>
      <c r="M115" s="9"/>
      <c r="N115" s="13" t="s">
        <v>74</v>
      </c>
      <c r="O115" s="7"/>
    </row>
    <row r="116" spans="1:15" ht="15.75" x14ac:dyDescent="0.2">
      <c r="A116" s="35"/>
      <c r="B116" s="42" t="s">
        <v>23</v>
      </c>
      <c r="C116" s="23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53">
        <v>0</v>
      </c>
      <c r="J116" s="8"/>
      <c r="K116" s="8"/>
      <c r="L116" s="8"/>
      <c r="M116" s="8"/>
      <c r="N116" s="13"/>
      <c r="O116" s="7"/>
    </row>
    <row r="117" spans="1:15" ht="15.75" x14ac:dyDescent="0.2">
      <c r="A117" s="35"/>
      <c r="B117" s="42" t="s">
        <v>24</v>
      </c>
      <c r="C117" s="23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53">
        <v>0</v>
      </c>
      <c r="J117" s="8"/>
      <c r="K117" s="8"/>
      <c r="L117" s="8"/>
      <c r="M117" s="8"/>
      <c r="N117" s="13"/>
      <c r="O117" s="7"/>
    </row>
    <row r="118" spans="1:15" ht="15.75" x14ac:dyDescent="0.2">
      <c r="A118" s="35"/>
      <c r="B118" s="42" t="s">
        <v>25</v>
      </c>
      <c r="C118" s="23"/>
      <c r="D118" s="8">
        <v>0</v>
      </c>
      <c r="E118" s="8">
        <v>0</v>
      </c>
      <c r="F118" s="27">
        <v>0</v>
      </c>
      <c r="G118" s="27">
        <v>0</v>
      </c>
      <c r="H118" s="27">
        <v>0</v>
      </c>
      <c r="I118" s="59">
        <v>0</v>
      </c>
      <c r="J118" s="27"/>
      <c r="K118" s="27"/>
      <c r="L118" s="27"/>
      <c r="M118" s="27"/>
      <c r="N118" s="13"/>
      <c r="O118" s="7"/>
    </row>
    <row r="119" spans="1:15" ht="15.75" x14ac:dyDescent="0.2">
      <c r="A119" s="35"/>
      <c r="B119" s="42" t="s">
        <v>49</v>
      </c>
      <c r="C119" s="23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53">
        <v>0</v>
      </c>
      <c r="J119" s="8"/>
      <c r="K119" s="8"/>
      <c r="L119" s="8"/>
      <c r="M119" s="8"/>
      <c r="N119" s="13"/>
      <c r="O119" s="7"/>
    </row>
    <row r="120" spans="1:15" ht="15.75" x14ac:dyDescent="0.25">
      <c r="A120" s="35"/>
      <c r="B120" s="42"/>
      <c r="C120" s="86" t="s">
        <v>76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8"/>
      <c r="O120" s="7"/>
    </row>
    <row r="121" spans="1:15" ht="173.25" x14ac:dyDescent="0.2">
      <c r="A121" s="35" t="s">
        <v>77</v>
      </c>
      <c r="B121" s="44" t="s">
        <v>78</v>
      </c>
      <c r="C121" s="25" t="s">
        <v>69</v>
      </c>
      <c r="D121" s="9">
        <f t="shared" ref="D121:M121" si="46">SUM(D122:D125)</f>
        <v>35236.400000000001</v>
      </c>
      <c r="E121" s="9">
        <f t="shared" si="46"/>
        <v>4313.3999999999996</v>
      </c>
      <c r="F121" s="9">
        <f t="shared" si="46"/>
        <v>11040.1</v>
      </c>
      <c r="G121" s="9">
        <f t="shared" si="46"/>
        <v>2153.4</v>
      </c>
      <c r="H121" s="9">
        <f t="shared" si="46"/>
        <v>6585.5870000000004</v>
      </c>
      <c r="I121" s="56">
        <f t="shared" si="46"/>
        <v>9697.9130000000005</v>
      </c>
      <c r="J121" s="9">
        <f t="shared" si="46"/>
        <v>723</v>
      </c>
      <c r="K121" s="9">
        <f t="shared" si="46"/>
        <v>723</v>
      </c>
      <c r="L121" s="9">
        <f t="shared" si="46"/>
        <v>0</v>
      </c>
      <c r="M121" s="9">
        <f t="shared" si="46"/>
        <v>0</v>
      </c>
      <c r="N121" s="13"/>
      <c r="O121" s="7"/>
    </row>
    <row r="122" spans="1:15" ht="15.75" x14ac:dyDescent="0.2">
      <c r="A122" s="35"/>
      <c r="B122" s="42" t="s">
        <v>23</v>
      </c>
      <c r="C122" s="23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53">
        <v>0</v>
      </c>
      <c r="J122" s="8">
        <v>0</v>
      </c>
      <c r="K122" s="8">
        <v>0</v>
      </c>
      <c r="L122" s="8">
        <v>0</v>
      </c>
      <c r="M122" s="8">
        <v>0</v>
      </c>
      <c r="N122" s="13"/>
      <c r="O122" s="7"/>
    </row>
    <row r="123" spans="1:15" ht="15.75" x14ac:dyDescent="0.2">
      <c r="A123" s="35"/>
      <c r="B123" s="42" t="s">
        <v>24</v>
      </c>
      <c r="C123" s="23"/>
      <c r="D123" s="8">
        <f>E123+F123+G123+H123+I123+J123+K123+L123+M123</f>
        <v>181</v>
      </c>
      <c r="E123" s="8">
        <v>0</v>
      </c>
      <c r="F123" s="8">
        <v>0</v>
      </c>
      <c r="G123" s="8">
        <v>0</v>
      </c>
      <c r="H123" s="8">
        <v>0</v>
      </c>
      <c r="I123" s="53">
        <v>181</v>
      </c>
      <c r="J123" s="8">
        <v>0</v>
      </c>
      <c r="K123" s="8">
        <v>0</v>
      </c>
      <c r="L123" s="8">
        <v>0</v>
      </c>
      <c r="M123" s="8">
        <v>0</v>
      </c>
      <c r="N123" s="13"/>
      <c r="O123" s="7"/>
    </row>
    <row r="124" spans="1:15" ht="15.75" x14ac:dyDescent="0.2">
      <c r="A124" s="35"/>
      <c r="B124" s="42" t="s">
        <v>25</v>
      </c>
      <c r="C124" s="23"/>
      <c r="D124" s="9">
        <f>E124+F124+G124+H124+I124+J124+K124</f>
        <v>35055.4</v>
      </c>
      <c r="E124" s="9">
        <v>4313.3999999999996</v>
      </c>
      <c r="F124" s="9">
        <v>11040.1</v>
      </c>
      <c r="G124" s="9">
        <f>2433.5-280.1</f>
        <v>2153.4</v>
      </c>
      <c r="H124" s="9">
        <f>1601.7+133+1956.4+2760.948+95.525+246.164-208.15</f>
        <v>6585.5870000000004</v>
      </c>
      <c r="I124" s="56">
        <f>2613.013+6903.9</f>
        <v>9516.9130000000005</v>
      </c>
      <c r="J124" s="9">
        <v>723</v>
      </c>
      <c r="K124" s="9">
        <v>723</v>
      </c>
      <c r="L124" s="9">
        <v>0</v>
      </c>
      <c r="M124" s="9">
        <v>0</v>
      </c>
      <c r="N124" s="13"/>
      <c r="O124" s="7"/>
    </row>
    <row r="125" spans="1:15" ht="15.75" x14ac:dyDescent="0.2">
      <c r="A125" s="35"/>
      <c r="B125" s="42" t="s">
        <v>49</v>
      </c>
      <c r="C125" s="23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53">
        <v>0</v>
      </c>
      <c r="J125" s="8">
        <v>0</v>
      </c>
      <c r="K125" s="8">
        <v>0</v>
      </c>
      <c r="L125" s="8">
        <v>0</v>
      </c>
      <c r="M125" s="8">
        <v>0</v>
      </c>
      <c r="N125" s="13"/>
      <c r="O125" s="7"/>
    </row>
    <row r="126" spans="1:15" ht="15.75" x14ac:dyDescent="0.25">
      <c r="A126" s="35"/>
      <c r="B126" s="42"/>
      <c r="C126" s="89" t="s">
        <v>79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7"/>
    </row>
    <row r="127" spans="1:15" ht="63" x14ac:dyDescent="0.2">
      <c r="A127" s="35" t="s">
        <v>80</v>
      </c>
      <c r="B127" s="36" t="s">
        <v>81</v>
      </c>
      <c r="C127" s="26" t="s">
        <v>69</v>
      </c>
      <c r="D127" s="8">
        <f>D128+D129+D130+D131</f>
        <v>4120.1000000000004</v>
      </c>
      <c r="E127" s="8">
        <f t="shared" ref="E127:M127" ca="1" si="47">SUM(E128+E129+E130+E131)</f>
        <v>0</v>
      </c>
      <c r="F127" s="8">
        <f t="shared" si="47"/>
        <v>0</v>
      </c>
      <c r="G127" s="8">
        <f t="shared" si="47"/>
        <v>739.1</v>
      </c>
      <c r="H127" s="8">
        <f t="shared" si="47"/>
        <v>732</v>
      </c>
      <c r="I127" s="53">
        <f t="shared" si="47"/>
        <v>483</v>
      </c>
      <c r="J127" s="8">
        <f t="shared" si="47"/>
        <v>483</v>
      </c>
      <c r="K127" s="8">
        <f t="shared" si="47"/>
        <v>483</v>
      </c>
      <c r="L127" s="8">
        <f t="shared" si="47"/>
        <v>600</v>
      </c>
      <c r="M127" s="8">
        <f t="shared" si="47"/>
        <v>600</v>
      </c>
      <c r="N127" s="31"/>
      <c r="O127" s="7"/>
    </row>
    <row r="128" spans="1:15" ht="15.75" x14ac:dyDescent="0.2">
      <c r="A128" s="35"/>
      <c r="B128" s="42" t="s">
        <v>23</v>
      </c>
      <c r="C128" s="23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53">
        <v>0</v>
      </c>
      <c r="J128" s="8">
        <v>0</v>
      </c>
      <c r="K128" s="8">
        <v>0</v>
      </c>
      <c r="L128" s="8">
        <v>0</v>
      </c>
      <c r="M128" s="8">
        <v>0</v>
      </c>
      <c r="N128" s="13"/>
      <c r="O128" s="7"/>
    </row>
    <row r="129" spans="1:15" ht="15.75" x14ac:dyDescent="0.2">
      <c r="A129" s="35"/>
      <c r="B129" s="42" t="s">
        <v>24</v>
      </c>
      <c r="C129" s="23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53">
        <v>0</v>
      </c>
      <c r="J129" s="8">
        <v>0</v>
      </c>
      <c r="K129" s="8">
        <v>0</v>
      </c>
      <c r="L129" s="8">
        <v>0</v>
      </c>
      <c r="M129" s="8">
        <v>0</v>
      </c>
      <c r="N129" s="13"/>
      <c r="O129" s="7"/>
    </row>
    <row r="130" spans="1:15" ht="15.75" x14ac:dyDescent="0.2">
      <c r="A130" s="35"/>
      <c r="B130" s="42" t="s">
        <v>25</v>
      </c>
      <c r="C130" s="23"/>
      <c r="D130" s="8">
        <f>G130+H130+I130+J130+K130+L130+M130</f>
        <v>4120.1000000000004</v>
      </c>
      <c r="E130" s="8">
        <f ca="1">SUM(E130:M130)</f>
        <v>0</v>
      </c>
      <c r="F130" s="8">
        <v>0</v>
      </c>
      <c r="G130" s="8">
        <v>739.1</v>
      </c>
      <c r="H130" s="8">
        <v>732</v>
      </c>
      <c r="I130" s="60">
        <v>483</v>
      </c>
      <c r="J130" s="8">
        <v>483</v>
      </c>
      <c r="K130" s="8">
        <v>483</v>
      </c>
      <c r="L130" s="8">
        <v>600</v>
      </c>
      <c r="M130" s="8">
        <v>600</v>
      </c>
      <c r="N130" s="13"/>
      <c r="O130" s="7"/>
    </row>
    <row r="131" spans="1:15" ht="15.75" x14ac:dyDescent="0.2">
      <c r="A131" s="35"/>
      <c r="B131" s="42" t="s">
        <v>49</v>
      </c>
      <c r="C131" s="23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53">
        <v>0</v>
      </c>
      <c r="J131" s="8">
        <v>0</v>
      </c>
      <c r="K131" s="8">
        <v>0</v>
      </c>
      <c r="L131" s="8">
        <v>0</v>
      </c>
      <c r="M131" s="8">
        <v>0</v>
      </c>
      <c r="N131" s="13"/>
      <c r="O131" s="7"/>
    </row>
    <row r="132" spans="1:15" ht="15.75" x14ac:dyDescent="0.2">
      <c r="A132" s="35"/>
      <c r="B132" s="36"/>
      <c r="C132" s="83" t="s">
        <v>82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5"/>
      <c r="O132" s="7"/>
    </row>
    <row r="133" spans="1:15" ht="78.75" x14ac:dyDescent="0.2">
      <c r="A133" s="35" t="s">
        <v>83</v>
      </c>
      <c r="B133" s="36" t="s">
        <v>84</v>
      </c>
      <c r="C133" s="25" t="s">
        <v>69</v>
      </c>
      <c r="D133" s="9">
        <f>SUM(D134+D135+D136+D137)</f>
        <v>89479.890000000014</v>
      </c>
      <c r="E133" s="9">
        <f t="shared" ref="E133:M133" si="48">SUM(E134+E135+E136+E137)</f>
        <v>5339</v>
      </c>
      <c r="F133" s="9">
        <f t="shared" si="48"/>
        <v>5050.8999999999996</v>
      </c>
      <c r="G133" s="9">
        <f t="shared" si="48"/>
        <v>5867</v>
      </c>
      <c r="H133" s="9">
        <f t="shared" si="48"/>
        <v>11510</v>
      </c>
      <c r="I133" s="54">
        <f t="shared" si="48"/>
        <v>10733.19</v>
      </c>
      <c r="J133" s="9">
        <f t="shared" si="48"/>
        <v>12919.6</v>
      </c>
      <c r="K133" s="9">
        <f t="shared" si="48"/>
        <v>13436.2</v>
      </c>
      <c r="L133" s="9">
        <f t="shared" si="48"/>
        <v>12312</v>
      </c>
      <c r="M133" s="9">
        <f t="shared" si="48"/>
        <v>12312</v>
      </c>
      <c r="N133" s="13" t="s">
        <v>85</v>
      </c>
      <c r="O133" s="7"/>
    </row>
    <row r="134" spans="1:15" ht="15.75" x14ac:dyDescent="0.2">
      <c r="A134" s="35"/>
      <c r="B134" s="42" t="s">
        <v>23</v>
      </c>
      <c r="C134" s="23"/>
      <c r="D134" s="8">
        <f>SUM(E134:M134)</f>
        <v>0</v>
      </c>
      <c r="E134" s="8">
        <v>0</v>
      </c>
      <c r="F134" s="8">
        <v>0</v>
      </c>
      <c r="G134" s="8">
        <v>0</v>
      </c>
      <c r="H134" s="8">
        <v>0</v>
      </c>
      <c r="I134" s="53">
        <v>0</v>
      </c>
      <c r="J134" s="8">
        <v>0</v>
      </c>
      <c r="K134" s="8">
        <v>0</v>
      </c>
      <c r="L134" s="8">
        <v>0</v>
      </c>
      <c r="M134" s="8">
        <v>0</v>
      </c>
      <c r="N134" s="13"/>
      <c r="O134" s="7"/>
    </row>
    <row r="135" spans="1:15" ht="15.75" x14ac:dyDescent="0.2">
      <c r="A135" s="35"/>
      <c r="B135" s="42" t="s">
        <v>24</v>
      </c>
      <c r="C135" s="23"/>
      <c r="D135" s="8">
        <f t="shared" ref="D135:D137" si="49">SUM(E135:M135)</f>
        <v>34724.445</v>
      </c>
      <c r="E135" s="9">
        <v>3339</v>
      </c>
      <c r="F135" s="9">
        <v>3335</v>
      </c>
      <c r="G135" s="9">
        <v>3424</v>
      </c>
      <c r="H135" s="9">
        <f>4332-662</f>
        <v>3670</v>
      </c>
      <c r="I135" s="56">
        <f>4372-450.555-870</f>
        <v>3051.4450000000002</v>
      </c>
      <c r="J135" s="9">
        <v>4530</v>
      </c>
      <c r="K135" s="9">
        <v>4711</v>
      </c>
      <c r="L135" s="9">
        <v>4332</v>
      </c>
      <c r="M135" s="9">
        <v>4332</v>
      </c>
      <c r="N135" s="13"/>
      <c r="O135" s="7"/>
    </row>
    <row r="136" spans="1:15" ht="15.75" x14ac:dyDescent="0.2">
      <c r="A136" s="35"/>
      <c r="B136" s="42" t="s">
        <v>25</v>
      </c>
      <c r="C136" s="23"/>
      <c r="D136" s="8">
        <f t="shared" si="49"/>
        <v>54755.445000000007</v>
      </c>
      <c r="E136" s="9">
        <v>2000</v>
      </c>
      <c r="F136" s="9">
        <v>1715.9</v>
      </c>
      <c r="G136" s="9">
        <v>2443</v>
      </c>
      <c r="H136" s="9">
        <f>7980-210+70</f>
        <v>7840</v>
      </c>
      <c r="I136" s="69">
        <f>8082.5-400.755</f>
        <v>7681.7449999999999</v>
      </c>
      <c r="J136" s="9">
        <v>8389.6</v>
      </c>
      <c r="K136" s="9">
        <v>8725.2000000000007</v>
      </c>
      <c r="L136" s="9">
        <v>7980</v>
      </c>
      <c r="M136" s="9">
        <v>7980</v>
      </c>
      <c r="N136" s="13"/>
      <c r="O136" s="7"/>
    </row>
    <row r="137" spans="1:15" ht="15.75" x14ac:dyDescent="0.2">
      <c r="A137" s="35"/>
      <c r="B137" s="42" t="s">
        <v>49</v>
      </c>
      <c r="C137" s="23"/>
      <c r="D137" s="8">
        <f t="shared" si="49"/>
        <v>0</v>
      </c>
      <c r="E137" s="8">
        <v>0</v>
      </c>
      <c r="F137" s="8">
        <v>0</v>
      </c>
      <c r="G137" s="8">
        <v>0</v>
      </c>
      <c r="H137" s="8">
        <v>0</v>
      </c>
      <c r="I137" s="53">
        <v>0</v>
      </c>
      <c r="J137" s="8">
        <v>0</v>
      </c>
      <c r="K137" s="8">
        <v>0</v>
      </c>
      <c r="L137" s="8">
        <v>0</v>
      </c>
      <c r="M137" s="8">
        <v>0</v>
      </c>
      <c r="N137" s="13"/>
      <c r="O137" s="7"/>
    </row>
    <row r="138" spans="1:15" ht="15.75" x14ac:dyDescent="0.25">
      <c r="A138" s="35"/>
      <c r="B138" s="42"/>
      <c r="C138" s="86" t="s">
        <v>86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8"/>
      <c r="O138" s="7"/>
    </row>
    <row r="139" spans="1:15" ht="141.75" x14ac:dyDescent="0.2">
      <c r="A139" s="35" t="s">
        <v>87</v>
      </c>
      <c r="B139" s="42" t="s">
        <v>88</v>
      </c>
      <c r="C139" s="25" t="s">
        <v>69</v>
      </c>
      <c r="D139" s="8">
        <f>SUM(D140:D143)</f>
        <v>3910.42</v>
      </c>
      <c r="E139" s="8">
        <f t="shared" ref="E139:M139" si="50">SUM(E140:E143)</f>
        <v>0</v>
      </c>
      <c r="F139" s="8">
        <f t="shared" si="50"/>
        <v>0</v>
      </c>
      <c r="G139" s="8">
        <f t="shared" si="50"/>
        <v>0</v>
      </c>
      <c r="H139" s="8">
        <f t="shared" si="50"/>
        <v>2690.22</v>
      </c>
      <c r="I139" s="53">
        <f t="shared" si="50"/>
        <v>1220.2</v>
      </c>
      <c r="J139" s="8">
        <f t="shared" si="50"/>
        <v>0</v>
      </c>
      <c r="K139" s="8">
        <f t="shared" si="50"/>
        <v>0</v>
      </c>
      <c r="L139" s="8">
        <f t="shared" si="50"/>
        <v>0</v>
      </c>
      <c r="M139" s="8">
        <f t="shared" si="50"/>
        <v>0</v>
      </c>
      <c r="N139" s="13"/>
      <c r="O139" s="7"/>
    </row>
    <row r="140" spans="1:15" ht="15.75" x14ac:dyDescent="0.2">
      <c r="A140" s="35"/>
      <c r="B140" s="42" t="s">
        <v>23</v>
      </c>
      <c r="C140" s="23"/>
      <c r="D140" s="8">
        <f>SUM(E140:M140)</f>
        <v>0</v>
      </c>
      <c r="E140" s="8">
        <v>0</v>
      </c>
      <c r="F140" s="8">
        <v>0</v>
      </c>
      <c r="G140" s="8">
        <v>0</v>
      </c>
      <c r="H140" s="8">
        <v>0</v>
      </c>
      <c r="I140" s="53">
        <v>0</v>
      </c>
      <c r="J140" s="8">
        <v>0</v>
      </c>
      <c r="K140" s="8">
        <v>0</v>
      </c>
      <c r="L140" s="8">
        <v>0</v>
      </c>
      <c r="M140" s="8">
        <v>0</v>
      </c>
      <c r="N140" s="13"/>
      <c r="O140" s="7"/>
    </row>
    <row r="141" spans="1:15" ht="15.75" x14ac:dyDescent="0.2">
      <c r="A141" s="35"/>
      <c r="B141" s="42" t="s">
        <v>24</v>
      </c>
      <c r="C141" s="23"/>
      <c r="D141" s="8">
        <f t="shared" ref="D141:D143" si="51">SUM(E141:M141)</f>
        <v>0</v>
      </c>
      <c r="E141" s="8">
        <v>0</v>
      </c>
      <c r="F141" s="8">
        <v>0</v>
      </c>
      <c r="G141" s="8">
        <v>0</v>
      </c>
      <c r="H141" s="8">
        <v>0</v>
      </c>
      <c r="I141" s="53">
        <v>0</v>
      </c>
      <c r="J141" s="8">
        <v>0</v>
      </c>
      <c r="K141" s="8">
        <v>0</v>
      </c>
      <c r="L141" s="8">
        <v>0</v>
      </c>
      <c r="M141" s="8">
        <v>0</v>
      </c>
      <c r="N141" s="13"/>
      <c r="O141" s="7"/>
    </row>
    <row r="142" spans="1:15" ht="15.75" x14ac:dyDescent="0.2">
      <c r="A142" s="35"/>
      <c r="B142" s="42" t="s">
        <v>25</v>
      </c>
      <c r="C142" s="23"/>
      <c r="D142" s="8">
        <f>SUM(E142:M142)</f>
        <v>3910.42</v>
      </c>
      <c r="E142" s="8">
        <v>0</v>
      </c>
      <c r="F142" s="8">
        <v>0</v>
      </c>
      <c r="G142" s="8">
        <v>0</v>
      </c>
      <c r="H142" s="8">
        <v>2690.22</v>
      </c>
      <c r="I142" s="53">
        <v>1220.2</v>
      </c>
      <c r="J142" s="8">
        <v>0</v>
      </c>
      <c r="K142" s="8">
        <v>0</v>
      </c>
      <c r="L142" s="8">
        <v>0</v>
      </c>
      <c r="M142" s="8">
        <v>0</v>
      </c>
      <c r="N142" s="13"/>
      <c r="O142" s="7"/>
    </row>
    <row r="143" spans="1:15" ht="15.75" x14ac:dyDescent="0.2">
      <c r="A143" s="35"/>
      <c r="B143" s="42" t="s">
        <v>49</v>
      </c>
      <c r="C143" s="23"/>
      <c r="D143" s="8">
        <f t="shared" si="51"/>
        <v>0</v>
      </c>
      <c r="E143" s="8">
        <v>0</v>
      </c>
      <c r="F143" s="8">
        <v>0</v>
      </c>
      <c r="G143" s="8">
        <v>0</v>
      </c>
      <c r="H143" s="8">
        <v>0</v>
      </c>
      <c r="I143" s="53">
        <v>0</v>
      </c>
      <c r="J143" s="8">
        <v>0</v>
      </c>
      <c r="K143" s="8">
        <v>0</v>
      </c>
      <c r="L143" s="8">
        <v>0</v>
      </c>
      <c r="M143" s="8">
        <v>0</v>
      </c>
      <c r="N143" s="13"/>
      <c r="O143" s="7"/>
    </row>
    <row r="144" spans="1:15" ht="15.75" x14ac:dyDescent="0.25">
      <c r="A144" s="35"/>
      <c r="B144" s="67"/>
      <c r="C144" s="86" t="s">
        <v>154</v>
      </c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8"/>
      <c r="O144" s="7"/>
    </row>
    <row r="145" spans="1:15" ht="78.75" x14ac:dyDescent="0.2">
      <c r="A145" s="35" t="s">
        <v>153</v>
      </c>
      <c r="B145" s="64" t="s">
        <v>155</v>
      </c>
      <c r="C145" s="25" t="s">
        <v>69</v>
      </c>
      <c r="D145" s="8">
        <f>SUM(D146:D149)</f>
        <v>851.31</v>
      </c>
      <c r="E145" s="8">
        <f t="shared" ref="E145:M145" si="52">SUM(E146:E149)</f>
        <v>0</v>
      </c>
      <c r="F145" s="8">
        <f t="shared" si="52"/>
        <v>0</v>
      </c>
      <c r="G145" s="8">
        <f t="shared" si="52"/>
        <v>0</v>
      </c>
      <c r="H145" s="8">
        <f t="shared" si="52"/>
        <v>0</v>
      </c>
      <c r="I145" s="53">
        <f t="shared" si="52"/>
        <v>851.31</v>
      </c>
      <c r="J145" s="8">
        <f t="shared" si="52"/>
        <v>0</v>
      </c>
      <c r="K145" s="8">
        <f t="shared" si="52"/>
        <v>0</v>
      </c>
      <c r="L145" s="8">
        <f t="shared" si="52"/>
        <v>0</v>
      </c>
      <c r="M145" s="8">
        <f t="shared" si="52"/>
        <v>0</v>
      </c>
      <c r="N145" s="13"/>
      <c r="O145" s="7"/>
    </row>
    <row r="146" spans="1:15" ht="15.75" x14ac:dyDescent="0.2">
      <c r="A146" s="35"/>
      <c r="B146" s="64" t="s">
        <v>23</v>
      </c>
      <c r="C146" s="23"/>
      <c r="D146" s="8">
        <f>SUM(E146:M146)</f>
        <v>0</v>
      </c>
      <c r="E146" s="8">
        <v>0</v>
      </c>
      <c r="F146" s="8">
        <v>0</v>
      </c>
      <c r="G146" s="8">
        <v>0</v>
      </c>
      <c r="H146" s="8">
        <v>0</v>
      </c>
      <c r="I146" s="53">
        <v>0</v>
      </c>
      <c r="J146" s="8">
        <v>0</v>
      </c>
      <c r="K146" s="8">
        <v>0</v>
      </c>
      <c r="L146" s="8">
        <v>0</v>
      </c>
      <c r="M146" s="8">
        <v>0</v>
      </c>
      <c r="N146" s="13"/>
      <c r="O146" s="7"/>
    </row>
    <row r="147" spans="1:15" ht="15.75" x14ac:dyDescent="0.2">
      <c r="A147" s="35"/>
      <c r="B147" s="64" t="s">
        <v>24</v>
      </c>
      <c r="C147" s="23"/>
      <c r="D147" s="8">
        <f t="shared" ref="D147" si="53">SUM(E147:M147)</f>
        <v>450.55500000000001</v>
      </c>
      <c r="E147" s="8">
        <v>0</v>
      </c>
      <c r="F147" s="8">
        <v>0</v>
      </c>
      <c r="G147" s="8">
        <v>0</v>
      </c>
      <c r="H147" s="8">
        <v>0</v>
      </c>
      <c r="I147" s="53">
        <v>450.55500000000001</v>
      </c>
      <c r="J147" s="8">
        <v>0</v>
      </c>
      <c r="K147" s="8">
        <v>0</v>
      </c>
      <c r="L147" s="8">
        <v>0</v>
      </c>
      <c r="M147" s="8">
        <v>0</v>
      </c>
      <c r="N147" s="13"/>
      <c r="O147" s="7"/>
    </row>
    <row r="148" spans="1:15" ht="15.75" x14ac:dyDescent="0.2">
      <c r="A148" s="35"/>
      <c r="B148" s="64" t="s">
        <v>25</v>
      </c>
      <c r="C148" s="23"/>
      <c r="D148" s="8">
        <f>SUM(E148:M148)</f>
        <v>400.755</v>
      </c>
      <c r="E148" s="8">
        <v>0</v>
      </c>
      <c r="F148" s="8">
        <v>0</v>
      </c>
      <c r="G148" s="8">
        <v>0</v>
      </c>
      <c r="H148" s="8">
        <v>0</v>
      </c>
      <c r="I148" s="53">
        <v>400.755</v>
      </c>
      <c r="J148" s="8">
        <v>0</v>
      </c>
      <c r="K148" s="8">
        <v>0</v>
      </c>
      <c r="L148" s="8">
        <v>0</v>
      </c>
      <c r="M148" s="8">
        <v>0</v>
      </c>
      <c r="N148" s="13"/>
      <c r="O148" s="7"/>
    </row>
    <row r="149" spans="1:15" ht="15.75" x14ac:dyDescent="0.2">
      <c r="A149" s="35"/>
      <c r="B149" s="64" t="s">
        <v>49</v>
      </c>
      <c r="C149" s="23"/>
      <c r="D149" s="8">
        <f t="shared" ref="D149" si="54">SUM(E149:M149)</f>
        <v>0</v>
      </c>
      <c r="E149" s="8">
        <v>0</v>
      </c>
      <c r="F149" s="8">
        <v>0</v>
      </c>
      <c r="G149" s="8">
        <v>0</v>
      </c>
      <c r="H149" s="8">
        <v>0</v>
      </c>
      <c r="I149" s="53">
        <v>0</v>
      </c>
      <c r="J149" s="8">
        <v>0</v>
      </c>
      <c r="K149" s="8">
        <v>0</v>
      </c>
      <c r="L149" s="8">
        <v>0</v>
      </c>
      <c r="M149" s="8">
        <v>0</v>
      </c>
      <c r="N149" s="13"/>
      <c r="O149" s="7"/>
    </row>
    <row r="150" spans="1:15" s="12" customFormat="1" ht="94.5" x14ac:dyDescent="0.2">
      <c r="A150" s="33" t="s">
        <v>89</v>
      </c>
      <c r="B150" s="34" t="s">
        <v>90</v>
      </c>
      <c r="C150" s="23"/>
      <c r="D150" s="51">
        <f t="shared" ref="D150:M150" si="55">SUM(D151:D154)</f>
        <v>599926.40700000001</v>
      </c>
      <c r="E150" s="51">
        <f t="shared" si="55"/>
        <v>50488.750000000007</v>
      </c>
      <c r="F150" s="51">
        <f t="shared" si="55"/>
        <v>60810.3</v>
      </c>
      <c r="G150" s="51">
        <f t="shared" si="55"/>
        <v>65638.179999999993</v>
      </c>
      <c r="H150" s="51">
        <f t="shared" si="55"/>
        <v>99960.414000000004</v>
      </c>
      <c r="I150" s="66">
        <f t="shared" si="55"/>
        <v>71194.463000000003</v>
      </c>
      <c r="J150" s="51">
        <f t="shared" si="55"/>
        <v>67502.600000000006</v>
      </c>
      <c r="K150" s="51">
        <f t="shared" si="55"/>
        <v>69816.5</v>
      </c>
      <c r="L150" s="51">
        <f t="shared" si="55"/>
        <v>57257.599999999999</v>
      </c>
      <c r="M150" s="51">
        <f t="shared" si="55"/>
        <v>57257.599999999999</v>
      </c>
      <c r="N150" s="13"/>
      <c r="O150" s="7"/>
    </row>
    <row r="151" spans="1:15" s="12" customFormat="1" ht="15.75" x14ac:dyDescent="0.2">
      <c r="A151" s="35"/>
      <c r="B151" s="5" t="s">
        <v>23</v>
      </c>
      <c r="C151" s="23"/>
      <c r="D151" s="13">
        <f>SUM(D156+D161+D166)</f>
        <v>0</v>
      </c>
      <c r="E151" s="13">
        <f>SUM(E156+E161+E166)</f>
        <v>0</v>
      </c>
      <c r="F151" s="13">
        <f t="shared" ref="D151:M154" si="56">SUM(F156+F161+F166)</f>
        <v>0</v>
      </c>
      <c r="G151" s="13">
        <f t="shared" si="56"/>
        <v>0</v>
      </c>
      <c r="H151" s="13">
        <f t="shared" si="56"/>
        <v>0</v>
      </c>
      <c r="I151" s="61">
        <f t="shared" si="56"/>
        <v>0</v>
      </c>
      <c r="J151" s="13">
        <f t="shared" si="56"/>
        <v>0</v>
      </c>
      <c r="K151" s="13">
        <f t="shared" si="56"/>
        <v>0</v>
      </c>
      <c r="L151" s="13">
        <f t="shared" si="56"/>
        <v>0</v>
      </c>
      <c r="M151" s="13">
        <f t="shared" si="56"/>
        <v>0</v>
      </c>
      <c r="N151" s="13"/>
      <c r="O151" s="7"/>
    </row>
    <row r="152" spans="1:15" s="12" customFormat="1" ht="15.75" x14ac:dyDescent="0.2">
      <c r="A152" s="35"/>
      <c r="B152" s="5" t="s">
        <v>24</v>
      </c>
      <c r="C152" s="23"/>
      <c r="D152" s="13">
        <f>SUM(D157+D162+D167)</f>
        <v>164.3</v>
      </c>
      <c r="E152" s="13">
        <f>SUM(E157+E162+E167)</f>
        <v>164.3</v>
      </c>
      <c r="F152" s="13">
        <f t="shared" si="56"/>
        <v>0</v>
      </c>
      <c r="G152" s="13">
        <f t="shared" si="56"/>
        <v>0</v>
      </c>
      <c r="H152" s="13">
        <f t="shared" si="56"/>
        <v>0</v>
      </c>
      <c r="I152" s="61">
        <f t="shared" si="56"/>
        <v>0</v>
      </c>
      <c r="J152" s="13">
        <f t="shared" si="56"/>
        <v>0</v>
      </c>
      <c r="K152" s="13">
        <f t="shared" si="56"/>
        <v>0</v>
      </c>
      <c r="L152" s="13">
        <f t="shared" si="56"/>
        <v>0</v>
      </c>
      <c r="M152" s="13">
        <f t="shared" si="56"/>
        <v>0</v>
      </c>
      <c r="N152" s="13"/>
      <c r="O152" s="7"/>
    </row>
    <row r="153" spans="1:15" s="12" customFormat="1" ht="15.75" x14ac:dyDescent="0.2">
      <c r="A153" s="35"/>
      <c r="B153" s="5" t="s">
        <v>25</v>
      </c>
      <c r="C153" s="23"/>
      <c r="D153" s="11">
        <f>SUM(D158+D163+D168)</f>
        <v>599762.10699999996</v>
      </c>
      <c r="E153" s="11">
        <f t="shared" si="56"/>
        <v>50324.450000000004</v>
      </c>
      <c r="F153" s="11">
        <f t="shared" si="56"/>
        <v>60810.3</v>
      </c>
      <c r="G153" s="11">
        <f t="shared" si="56"/>
        <v>65638.179999999993</v>
      </c>
      <c r="H153" s="11">
        <f t="shared" si="56"/>
        <v>99960.414000000004</v>
      </c>
      <c r="I153" s="57">
        <f t="shared" si="56"/>
        <v>71194.463000000003</v>
      </c>
      <c r="J153" s="11">
        <f t="shared" si="56"/>
        <v>67502.600000000006</v>
      </c>
      <c r="K153" s="11">
        <f t="shared" si="56"/>
        <v>69816.5</v>
      </c>
      <c r="L153" s="11">
        <f t="shared" si="56"/>
        <v>57257.599999999999</v>
      </c>
      <c r="M153" s="11">
        <f t="shared" si="56"/>
        <v>57257.599999999999</v>
      </c>
      <c r="N153" s="13"/>
      <c r="O153" s="7"/>
    </row>
    <row r="154" spans="1:15" s="12" customFormat="1" ht="15.75" x14ac:dyDescent="0.2">
      <c r="A154" s="35"/>
      <c r="B154" s="5" t="s">
        <v>26</v>
      </c>
      <c r="C154" s="23"/>
      <c r="D154" s="13">
        <f t="shared" si="56"/>
        <v>0</v>
      </c>
      <c r="E154" s="13">
        <f t="shared" si="56"/>
        <v>0</v>
      </c>
      <c r="F154" s="13">
        <f t="shared" si="56"/>
        <v>0</v>
      </c>
      <c r="G154" s="13">
        <f t="shared" si="56"/>
        <v>0</v>
      </c>
      <c r="H154" s="13">
        <f t="shared" si="56"/>
        <v>0</v>
      </c>
      <c r="I154" s="61">
        <f t="shared" si="56"/>
        <v>0</v>
      </c>
      <c r="J154" s="13">
        <f t="shared" si="56"/>
        <v>0</v>
      </c>
      <c r="K154" s="13">
        <f t="shared" si="56"/>
        <v>0</v>
      </c>
      <c r="L154" s="13">
        <f t="shared" si="56"/>
        <v>0</v>
      </c>
      <c r="M154" s="13">
        <f t="shared" si="56"/>
        <v>0</v>
      </c>
      <c r="N154" s="13"/>
      <c r="O154" s="7"/>
    </row>
    <row r="155" spans="1:15" s="12" customFormat="1" ht="47.25" x14ac:dyDescent="0.2">
      <c r="A155" s="35" t="s">
        <v>91</v>
      </c>
      <c r="B155" s="36" t="s">
        <v>36</v>
      </c>
      <c r="C155" s="23"/>
      <c r="D155" s="13">
        <f t="shared" ref="D155:M155" si="57">SUM(D156+D157+D158+D159)</f>
        <v>0</v>
      </c>
      <c r="E155" s="13">
        <f t="shared" si="57"/>
        <v>0</v>
      </c>
      <c r="F155" s="13">
        <f t="shared" si="57"/>
        <v>0</v>
      </c>
      <c r="G155" s="13">
        <f t="shared" si="57"/>
        <v>0</v>
      </c>
      <c r="H155" s="13">
        <f t="shared" si="57"/>
        <v>0</v>
      </c>
      <c r="I155" s="61">
        <f t="shared" si="57"/>
        <v>0</v>
      </c>
      <c r="J155" s="13">
        <f t="shared" si="57"/>
        <v>0</v>
      </c>
      <c r="K155" s="13">
        <f t="shared" si="57"/>
        <v>0</v>
      </c>
      <c r="L155" s="13">
        <f t="shared" si="57"/>
        <v>0</v>
      </c>
      <c r="M155" s="13">
        <f t="shared" si="57"/>
        <v>0</v>
      </c>
      <c r="N155" s="13"/>
      <c r="O155" s="7"/>
    </row>
    <row r="156" spans="1:15" s="12" customFormat="1" ht="15.75" x14ac:dyDescent="0.2">
      <c r="A156" s="35"/>
      <c r="B156" s="5" t="s">
        <v>23</v>
      </c>
      <c r="C156" s="23"/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61">
        <v>0</v>
      </c>
      <c r="J156" s="13">
        <v>0</v>
      </c>
      <c r="K156" s="13">
        <v>0</v>
      </c>
      <c r="L156" s="13">
        <v>0</v>
      </c>
      <c r="M156" s="13">
        <v>0</v>
      </c>
      <c r="N156" s="13"/>
      <c r="O156" s="7"/>
    </row>
    <row r="157" spans="1:15" s="12" customFormat="1" ht="15.75" x14ac:dyDescent="0.2">
      <c r="A157" s="35"/>
      <c r="B157" s="5" t="s">
        <v>24</v>
      </c>
      <c r="C157" s="23"/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61">
        <v>0</v>
      </c>
      <c r="J157" s="13">
        <v>0</v>
      </c>
      <c r="K157" s="13">
        <v>0</v>
      </c>
      <c r="L157" s="13">
        <v>0</v>
      </c>
      <c r="M157" s="13">
        <v>0</v>
      </c>
      <c r="N157" s="13"/>
      <c r="O157" s="7"/>
    </row>
    <row r="158" spans="1:15" s="12" customFormat="1" ht="15.75" x14ac:dyDescent="0.2">
      <c r="A158" s="35"/>
      <c r="B158" s="5" t="s">
        <v>25</v>
      </c>
      <c r="C158" s="23"/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61">
        <v>0</v>
      </c>
      <c r="J158" s="13">
        <v>0</v>
      </c>
      <c r="K158" s="13">
        <v>0</v>
      </c>
      <c r="L158" s="13">
        <v>0</v>
      </c>
      <c r="M158" s="13">
        <v>0</v>
      </c>
      <c r="N158" s="13"/>
      <c r="O158" s="7"/>
    </row>
    <row r="159" spans="1:15" s="12" customFormat="1" ht="15.75" x14ac:dyDescent="0.2">
      <c r="A159" s="35"/>
      <c r="B159" s="5" t="s">
        <v>26</v>
      </c>
      <c r="C159" s="23"/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61">
        <v>0</v>
      </c>
      <c r="J159" s="13">
        <v>0</v>
      </c>
      <c r="K159" s="13">
        <v>0</v>
      </c>
      <c r="L159" s="13">
        <v>0</v>
      </c>
      <c r="M159" s="13">
        <v>0</v>
      </c>
      <c r="N159" s="13"/>
      <c r="O159" s="7"/>
    </row>
    <row r="160" spans="1:15" s="12" customFormat="1" ht="63" x14ac:dyDescent="0.2">
      <c r="A160" s="35" t="s">
        <v>92</v>
      </c>
      <c r="B160" s="36" t="s">
        <v>40</v>
      </c>
      <c r="C160" s="23"/>
      <c r="D160" s="13">
        <f t="shared" ref="D160:M160" si="58">SUM(D161+D162+D163+D164)</f>
        <v>0</v>
      </c>
      <c r="E160" s="13">
        <f t="shared" si="58"/>
        <v>0</v>
      </c>
      <c r="F160" s="13">
        <f t="shared" si="58"/>
        <v>0</v>
      </c>
      <c r="G160" s="13">
        <f t="shared" si="58"/>
        <v>0</v>
      </c>
      <c r="H160" s="13">
        <f t="shared" si="58"/>
        <v>0</v>
      </c>
      <c r="I160" s="61">
        <f t="shared" si="58"/>
        <v>0</v>
      </c>
      <c r="J160" s="13">
        <f t="shared" si="58"/>
        <v>0</v>
      </c>
      <c r="K160" s="13">
        <f t="shared" si="58"/>
        <v>0</v>
      </c>
      <c r="L160" s="13">
        <f t="shared" si="58"/>
        <v>0</v>
      </c>
      <c r="M160" s="13">
        <f t="shared" si="58"/>
        <v>0</v>
      </c>
      <c r="N160" s="13"/>
      <c r="O160" s="7"/>
    </row>
    <row r="161" spans="1:15" s="12" customFormat="1" ht="15.75" x14ac:dyDescent="0.2">
      <c r="A161" s="35"/>
      <c r="B161" s="5" t="s">
        <v>23</v>
      </c>
      <c r="C161" s="23"/>
      <c r="D161" s="13">
        <f>SUM(E161:M161)</f>
        <v>0</v>
      </c>
      <c r="E161" s="13">
        <v>0</v>
      </c>
      <c r="F161" s="13">
        <v>0</v>
      </c>
      <c r="G161" s="13">
        <v>0</v>
      </c>
      <c r="H161" s="13">
        <v>0</v>
      </c>
      <c r="I161" s="61">
        <v>0</v>
      </c>
      <c r="J161" s="13">
        <v>0</v>
      </c>
      <c r="K161" s="13">
        <v>0</v>
      </c>
      <c r="L161" s="13">
        <v>0</v>
      </c>
      <c r="M161" s="13">
        <v>0</v>
      </c>
      <c r="N161" s="13"/>
      <c r="O161" s="7"/>
    </row>
    <row r="162" spans="1:15" s="12" customFormat="1" ht="15.75" x14ac:dyDescent="0.2">
      <c r="A162" s="35"/>
      <c r="B162" s="5" t="s">
        <v>24</v>
      </c>
      <c r="C162" s="23"/>
      <c r="D162" s="13">
        <f t="shared" ref="D162:D164" si="59">SUM(E162:M162)</f>
        <v>0</v>
      </c>
      <c r="E162" s="13">
        <v>0</v>
      </c>
      <c r="F162" s="13">
        <v>0</v>
      </c>
      <c r="G162" s="13">
        <v>0</v>
      </c>
      <c r="H162" s="13">
        <v>0</v>
      </c>
      <c r="I162" s="61">
        <v>0</v>
      </c>
      <c r="J162" s="13">
        <v>0</v>
      </c>
      <c r="K162" s="13">
        <v>0</v>
      </c>
      <c r="L162" s="13">
        <v>0</v>
      </c>
      <c r="M162" s="13">
        <v>0</v>
      </c>
      <c r="N162" s="13"/>
      <c r="O162" s="7"/>
    </row>
    <row r="163" spans="1:15" s="12" customFormat="1" ht="15.75" x14ac:dyDescent="0.2">
      <c r="A163" s="35"/>
      <c r="B163" s="5" t="s">
        <v>25</v>
      </c>
      <c r="C163" s="23"/>
      <c r="D163" s="13">
        <f t="shared" si="59"/>
        <v>0</v>
      </c>
      <c r="E163" s="13">
        <v>0</v>
      </c>
      <c r="F163" s="13">
        <v>0</v>
      </c>
      <c r="G163" s="13">
        <v>0</v>
      </c>
      <c r="H163" s="13">
        <v>0</v>
      </c>
      <c r="I163" s="61">
        <v>0</v>
      </c>
      <c r="J163" s="13">
        <v>0</v>
      </c>
      <c r="K163" s="13">
        <v>0</v>
      </c>
      <c r="L163" s="13">
        <v>0</v>
      </c>
      <c r="M163" s="13">
        <v>0</v>
      </c>
      <c r="N163" s="13"/>
      <c r="O163" s="7"/>
    </row>
    <row r="164" spans="1:15" s="12" customFormat="1" ht="15.75" x14ac:dyDescent="0.2">
      <c r="A164" s="35"/>
      <c r="B164" s="5" t="s">
        <v>26</v>
      </c>
      <c r="C164" s="23"/>
      <c r="D164" s="13">
        <f t="shared" si="59"/>
        <v>0</v>
      </c>
      <c r="E164" s="13">
        <v>0</v>
      </c>
      <c r="F164" s="13">
        <v>0</v>
      </c>
      <c r="G164" s="13">
        <v>0</v>
      </c>
      <c r="H164" s="13">
        <v>0</v>
      </c>
      <c r="I164" s="61">
        <v>0</v>
      </c>
      <c r="J164" s="13">
        <v>0</v>
      </c>
      <c r="K164" s="13">
        <v>0</v>
      </c>
      <c r="L164" s="13">
        <v>0</v>
      </c>
      <c r="M164" s="13">
        <v>0</v>
      </c>
      <c r="N164" s="13"/>
      <c r="O164" s="7"/>
    </row>
    <row r="165" spans="1:15" s="12" customFormat="1" ht="47.25" x14ac:dyDescent="0.2">
      <c r="A165" s="35" t="s">
        <v>93</v>
      </c>
      <c r="B165" s="36" t="s">
        <v>42</v>
      </c>
      <c r="C165" s="23"/>
      <c r="D165" s="9">
        <f>SUM(D166:D169)</f>
        <v>599926.40700000001</v>
      </c>
      <c r="E165" s="9">
        <f>SUM(E166:E169)</f>
        <v>50488.750000000007</v>
      </c>
      <c r="F165" s="9">
        <f t="shared" ref="F165:M165" si="60">SUM(F166:F169)</f>
        <v>60810.3</v>
      </c>
      <c r="G165" s="9">
        <f t="shared" si="60"/>
        <v>65638.179999999993</v>
      </c>
      <c r="H165" s="9">
        <f t="shared" si="60"/>
        <v>99960.414000000004</v>
      </c>
      <c r="I165" s="56">
        <f t="shared" si="60"/>
        <v>71194.463000000003</v>
      </c>
      <c r="J165" s="9">
        <f t="shared" si="60"/>
        <v>67502.600000000006</v>
      </c>
      <c r="K165" s="9">
        <f t="shared" si="60"/>
        <v>69816.5</v>
      </c>
      <c r="L165" s="9">
        <f t="shared" si="60"/>
        <v>57257.599999999999</v>
      </c>
      <c r="M165" s="9">
        <f t="shared" si="60"/>
        <v>57257.599999999999</v>
      </c>
      <c r="N165" s="13"/>
      <c r="O165" s="7"/>
    </row>
    <row r="166" spans="1:15" s="12" customFormat="1" ht="15.75" x14ac:dyDescent="0.2">
      <c r="A166" s="35"/>
      <c r="B166" s="5" t="s">
        <v>23</v>
      </c>
      <c r="C166" s="23"/>
      <c r="D166" s="8">
        <f>SUM(D173+D178+D184+D190)</f>
        <v>0</v>
      </c>
      <c r="E166" s="8">
        <f t="shared" ref="E166:M166" si="61">SUM(E173+E178+E184)</f>
        <v>0</v>
      </c>
      <c r="F166" s="8">
        <f t="shared" si="61"/>
        <v>0</v>
      </c>
      <c r="G166" s="8">
        <f t="shared" si="61"/>
        <v>0</v>
      </c>
      <c r="H166" s="8">
        <f t="shared" si="61"/>
        <v>0</v>
      </c>
      <c r="I166" s="53">
        <f t="shared" si="61"/>
        <v>0</v>
      </c>
      <c r="J166" s="8">
        <f t="shared" si="61"/>
        <v>0</v>
      </c>
      <c r="K166" s="8">
        <f t="shared" si="61"/>
        <v>0</v>
      </c>
      <c r="L166" s="8">
        <f t="shared" si="61"/>
        <v>0</v>
      </c>
      <c r="M166" s="8">
        <f t="shared" si="61"/>
        <v>0</v>
      </c>
      <c r="N166" s="13"/>
      <c r="O166" s="7"/>
    </row>
    <row r="167" spans="1:15" s="12" customFormat="1" ht="15.75" x14ac:dyDescent="0.2">
      <c r="A167" s="35"/>
      <c r="B167" s="5" t="s">
        <v>24</v>
      </c>
      <c r="C167" s="23"/>
      <c r="D167" s="8">
        <f>SUM(D174+D179+D185+D191)</f>
        <v>164.3</v>
      </c>
      <c r="E167" s="8">
        <f t="shared" ref="E167:M168" si="62">SUM(E174+E179+E185+E191)</f>
        <v>164.3</v>
      </c>
      <c r="F167" s="8">
        <f t="shared" si="62"/>
        <v>0</v>
      </c>
      <c r="G167" s="8">
        <f t="shared" si="62"/>
        <v>0</v>
      </c>
      <c r="H167" s="8">
        <f t="shared" si="62"/>
        <v>0</v>
      </c>
      <c r="I167" s="53">
        <f t="shared" si="62"/>
        <v>0</v>
      </c>
      <c r="J167" s="8">
        <f t="shared" si="62"/>
        <v>0</v>
      </c>
      <c r="K167" s="8">
        <f t="shared" si="62"/>
        <v>0</v>
      </c>
      <c r="L167" s="8">
        <f t="shared" si="62"/>
        <v>0</v>
      </c>
      <c r="M167" s="8">
        <f t="shared" si="62"/>
        <v>0</v>
      </c>
      <c r="N167" s="13"/>
      <c r="O167" s="7"/>
    </row>
    <row r="168" spans="1:15" s="12" customFormat="1" ht="15.75" x14ac:dyDescent="0.2">
      <c r="A168" s="35"/>
      <c r="B168" s="5" t="s">
        <v>25</v>
      </c>
      <c r="C168" s="23"/>
      <c r="D168" s="8">
        <f>SUM(D175+D180+D186+D192+D198)</f>
        <v>599762.10699999996</v>
      </c>
      <c r="E168" s="8">
        <f t="shared" si="62"/>
        <v>50324.450000000004</v>
      </c>
      <c r="F168" s="8">
        <f t="shared" si="62"/>
        <v>60810.3</v>
      </c>
      <c r="G168" s="8">
        <f t="shared" si="62"/>
        <v>65638.179999999993</v>
      </c>
      <c r="H168" s="8">
        <f>SUM(H175+H180+H186+H192)</f>
        <v>99960.414000000004</v>
      </c>
      <c r="I168" s="53">
        <f>SUM(I175+I180+I186+I192+I198)</f>
        <v>71194.463000000003</v>
      </c>
      <c r="J168" s="8">
        <f t="shared" si="62"/>
        <v>67502.600000000006</v>
      </c>
      <c r="K168" s="8">
        <f t="shared" si="62"/>
        <v>69816.5</v>
      </c>
      <c r="L168" s="8">
        <f t="shared" si="62"/>
        <v>57257.599999999999</v>
      </c>
      <c r="M168" s="8">
        <f t="shared" si="62"/>
        <v>57257.599999999999</v>
      </c>
      <c r="N168" s="13"/>
      <c r="O168" s="7"/>
    </row>
    <row r="169" spans="1:15" s="12" customFormat="1" ht="15.75" x14ac:dyDescent="0.2">
      <c r="A169" s="35"/>
      <c r="B169" s="5" t="s">
        <v>26</v>
      </c>
      <c r="C169" s="23"/>
      <c r="D169" s="8">
        <f>SUM(D176+D181+D187+D193)</f>
        <v>0</v>
      </c>
      <c r="E169" s="8">
        <f>SUM(E176+E181+E187+E193)</f>
        <v>0</v>
      </c>
      <c r="F169" s="8">
        <f>SUM(F176+F181+F187+F193)</f>
        <v>0</v>
      </c>
      <c r="G169" s="8">
        <f>SUM(G176+G181+G187+G193)</f>
        <v>0</v>
      </c>
      <c r="H169" s="8">
        <f>SUM(H176+H181+H187+H193)</f>
        <v>0</v>
      </c>
      <c r="I169" s="53">
        <f>SUM(I176+I181+I187+I193)</f>
        <v>0</v>
      </c>
      <c r="J169" s="8">
        <f>SUM(J176+J181+J187+J193)</f>
        <v>0</v>
      </c>
      <c r="K169" s="8">
        <f>SUM(K176+K181+K187+K193)</f>
        <v>0</v>
      </c>
      <c r="L169" s="8">
        <f>SUM(L176+L181+L187+L193)</f>
        <v>0</v>
      </c>
      <c r="M169" s="8">
        <f>SUM(M176+M181+M187+M193)</f>
        <v>0</v>
      </c>
      <c r="N169" s="13"/>
      <c r="O169" s="7"/>
    </row>
    <row r="170" spans="1:15" s="12" customFormat="1" ht="15.75" x14ac:dyDescent="0.2">
      <c r="A170" s="35"/>
      <c r="B170" s="40"/>
      <c r="C170" s="83" t="s">
        <v>94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5"/>
      <c r="O170" s="7"/>
    </row>
    <row r="171" spans="1:15" s="12" customFormat="1" ht="15.75" x14ac:dyDescent="0.2">
      <c r="A171" s="35"/>
      <c r="B171" s="40"/>
      <c r="C171" s="83" t="s">
        <v>95</v>
      </c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5"/>
      <c r="O171" s="7"/>
    </row>
    <row r="172" spans="1:15" s="12" customFormat="1" ht="266.25" customHeight="1" x14ac:dyDescent="0.2">
      <c r="A172" s="35" t="s">
        <v>96</v>
      </c>
      <c r="B172" s="43" t="s">
        <v>97</v>
      </c>
      <c r="C172" s="28" t="s">
        <v>98</v>
      </c>
      <c r="D172" s="9">
        <f>SUM(D173+D174+D175+D176)</f>
        <v>504267.48299999995</v>
      </c>
      <c r="E172" s="9">
        <f t="shared" ref="E172:M172" si="63">SUM(E173+E174+E175+E176)</f>
        <v>46160.850000000006</v>
      </c>
      <c r="F172" s="9">
        <f t="shared" si="63"/>
        <v>50900.3</v>
      </c>
      <c r="G172" s="9">
        <f t="shared" si="63"/>
        <v>52505.7</v>
      </c>
      <c r="H172" s="9">
        <f t="shared" si="63"/>
        <v>58341.392999999996</v>
      </c>
      <c r="I172" s="56">
        <f t="shared" si="63"/>
        <v>58555.340000000004</v>
      </c>
      <c r="J172" s="9">
        <f t="shared" si="63"/>
        <v>60487.4</v>
      </c>
      <c r="K172" s="9">
        <f t="shared" si="63"/>
        <v>62801.3</v>
      </c>
      <c r="L172" s="9">
        <f t="shared" si="63"/>
        <v>57257.599999999999</v>
      </c>
      <c r="M172" s="9">
        <f t="shared" si="63"/>
        <v>57257.599999999999</v>
      </c>
      <c r="N172" s="13" t="s">
        <v>99</v>
      </c>
      <c r="O172" s="7"/>
    </row>
    <row r="173" spans="1:15" s="12" customFormat="1" ht="15.75" x14ac:dyDescent="0.2">
      <c r="A173" s="35"/>
      <c r="B173" s="5" t="s">
        <v>23</v>
      </c>
      <c r="C173" s="23"/>
      <c r="D173" s="8">
        <f>SUM(E173:M173)</f>
        <v>0</v>
      </c>
      <c r="E173" s="8">
        <v>0</v>
      </c>
      <c r="F173" s="8">
        <v>0</v>
      </c>
      <c r="G173" s="8">
        <v>0</v>
      </c>
      <c r="H173" s="8">
        <v>0</v>
      </c>
      <c r="I173" s="53">
        <v>0</v>
      </c>
      <c r="J173" s="8">
        <v>0</v>
      </c>
      <c r="K173" s="8">
        <v>0</v>
      </c>
      <c r="L173" s="8">
        <v>0</v>
      </c>
      <c r="M173" s="8">
        <v>0</v>
      </c>
      <c r="N173" s="13"/>
      <c r="O173" s="7"/>
    </row>
    <row r="174" spans="1:15" s="12" customFormat="1" ht="15.75" x14ac:dyDescent="0.2">
      <c r="A174" s="35"/>
      <c r="B174" s="5" t="s">
        <v>24</v>
      </c>
      <c r="C174" s="23"/>
      <c r="D174" s="8">
        <f t="shared" ref="D174:D176" si="64">SUM(E174:M174)</f>
        <v>164.3</v>
      </c>
      <c r="E174" s="8">
        <v>164.3</v>
      </c>
      <c r="F174" s="8">
        <v>0</v>
      </c>
      <c r="G174" s="8">
        <v>0</v>
      </c>
      <c r="H174" s="8">
        <v>0</v>
      </c>
      <c r="I174" s="53">
        <v>0</v>
      </c>
      <c r="J174" s="8">
        <v>0</v>
      </c>
      <c r="K174" s="8">
        <v>0</v>
      </c>
      <c r="L174" s="8">
        <v>0</v>
      </c>
      <c r="M174" s="8">
        <v>0</v>
      </c>
      <c r="N174" s="13"/>
      <c r="O174" s="7"/>
    </row>
    <row r="175" spans="1:15" s="12" customFormat="1" ht="15.75" x14ac:dyDescent="0.2">
      <c r="A175" s="35"/>
      <c r="B175" s="5" t="s">
        <v>25</v>
      </c>
      <c r="C175" s="23"/>
      <c r="D175" s="8">
        <f>SUM(E175:M175)</f>
        <v>504103.18299999996</v>
      </c>
      <c r="E175" s="9">
        <v>45996.55</v>
      </c>
      <c r="F175" s="9">
        <v>50900.3</v>
      </c>
      <c r="G175" s="9">
        <f>52008.1+687.5+181.1-371</f>
        <v>52505.7</v>
      </c>
      <c r="H175" s="9">
        <f>57813.6+215.5+312.293</f>
        <v>58341.392999999996</v>
      </c>
      <c r="I175" s="56">
        <f>58383.44+217-11.6-33.5</f>
        <v>58555.340000000004</v>
      </c>
      <c r="J175" s="9">
        <v>60487.4</v>
      </c>
      <c r="K175" s="9">
        <v>62801.3</v>
      </c>
      <c r="L175" s="9">
        <v>57257.599999999999</v>
      </c>
      <c r="M175" s="9">
        <v>57257.599999999999</v>
      </c>
      <c r="N175" s="13"/>
      <c r="O175" s="7"/>
    </row>
    <row r="176" spans="1:15" s="12" customFormat="1" ht="15.75" x14ac:dyDescent="0.2">
      <c r="A176" s="35"/>
      <c r="B176" s="5" t="s">
        <v>26</v>
      </c>
      <c r="C176" s="23"/>
      <c r="D176" s="8">
        <f t="shared" si="64"/>
        <v>0</v>
      </c>
      <c r="E176" s="8">
        <v>0</v>
      </c>
      <c r="F176" s="8">
        <v>0</v>
      </c>
      <c r="G176" s="8">
        <v>0</v>
      </c>
      <c r="H176" s="8">
        <v>0</v>
      </c>
      <c r="I176" s="53">
        <v>0</v>
      </c>
      <c r="J176" s="8">
        <v>0</v>
      </c>
      <c r="K176" s="8">
        <v>0</v>
      </c>
      <c r="L176" s="8">
        <v>0</v>
      </c>
      <c r="M176" s="8">
        <v>0</v>
      </c>
      <c r="N176" s="13"/>
      <c r="O176" s="7"/>
    </row>
    <row r="177" spans="1:15" s="12" customFormat="1" ht="267" customHeight="1" x14ac:dyDescent="0.2">
      <c r="A177" s="35" t="s">
        <v>100</v>
      </c>
      <c r="B177" s="39" t="s">
        <v>101</v>
      </c>
      <c r="C177" s="28" t="s">
        <v>98</v>
      </c>
      <c r="D177" s="9">
        <f t="shared" ref="D177:M177" si="65">SUM(D178+D179+D180+D181)</f>
        <v>11394.94</v>
      </c>
      <c r="E177" s="9">
        <f t="shared" si="65"/>
        <v>625.9</v>
      </c>
      <c r="F177" s="9">
        <f t="shared" si="65"/>
        <v>1328.4</v>
      </c>
      <c r="G177" s="9">
        <f t="shared" si="65"/>
        <v>1500</v>
      </c>
      <c r="H177" s="9">
        <f t="shared" si="65"/>
        <v>1980</v>
      </c>
      <c r="I177" s="54">
        <f t="shared" si="65"/>
        <v>2320.2399999999998</v>
      </c>
      <c r="J177" s="9">
        <f t="shared" si="65"/>
        <v>1820.2</v>
      </c>
      <c r="K177" s="9">
        <f t="shared" si="65"/>
        <v>1820.2</v>
      </c>
      <c r="L177" s="9">
        <f t="shared" si="65"/>
        <v>0</v>
      </c>
      <c r="M177" s="9">
        <f t="shared" si="65"/>
        <v>0</v>
      </c>
      <c r="N177" s="13" t="s">
        <v>102</v>
      </c>
      <c r="O177" s="7"/>
    </row>
    <row r="178" spans="1:15" s="12" customFormat="1" ht="15.75" x14ac:dyDescent="0.2">
      <c r="A178" s="35"/>
      <c r="B178" s="5" t="s">
        <v>23</v>
      </c>
      <c r="C178" s="23"/>
      <c r="D178" s="8">
        <f>SUM(E178:M178)</f>
        <v>0</v>
      </c>
      <c r="E178" s="8">
        <v>0</v>
      </c>
      <c r="F178" s="8">
        <v>0</v>
      </c>
      <c r="G178" s="8">
        <v>0</v>
      </c>
      <c r="H178" s="8">
        <v>0</v>
      </c>
      <c r="I178" s="53">
        <v>0</v>
      </c>
      <c r="J178" s="8">
        <v>0</v>
      </c>
      <c r="K178" s="8">
        <v>0</v>
      </c>
      <c r="L178" s="8">
        <v>0</v>
      </c>
      <c r="M178" s="8">
        <v>0</v>
      </c>
      <c r="N178" s="13"/>
      <c r="O178" s="7"/>
    </row>
    <row r="179" spans="1:15" s="12" customFormat="1" ht="15.75" x14ac:dyDescent="0.2">
      <c r="A179" s="35"/>
      <c r="B179" s="5" t="s">
        <v>24</v>
      </c>
      <c r="C179" s="23"/>
      <c r="D179" s="8">
        <f t="shared" ref="D179:D181" si="66">SUM(E179:M179)</f>
        <v>0</v>
      </c>
      <c r="E179" s="8">
        <v>0</v>
      </c>
      <c r="F179" s="8">
        <v>0</v>
      </c>
      <c r="G179" s="8">
        <v>0</v>
      </c>
      <c r="H179" s="8">
        <v>0</v>
      </c>
      <c r="I179" s="53">
        <v>0</v>
      </c>
      <c r="J179" s="8">
        <v>0</v>
      </c>
      <c r="K179" s="8">
        <v>0</v>
      </c>
      <c r="L179" s="8">
        <v>0</v>
      </c>
      <c r="M179" s="8">
        <v>0</v>
      </c>
      <c r="N179" s="13"/>
      <c r="O179" s="7"/>
    </row>
    <row r="180" spans="1:15" s="12" customFormat="1" ht="15.75" x14ac:dyDescent="0.2">
      <c r="A180" s="35"/>
      <c r="B180" s="5" t="s">
        <v>25</v>
      </c>
      <c r="C180" s="23"/>
      <c r="D180" s="8">
        <f t="shared" si="66"/>
        <v>11394.94</v>
      </c>
      <c r="E180" s="9">
        <v>625.9</v>
      </c>
      <c r="F180" s="9">
        <v>1328.4</v>
      </c>
      <c r="G180" s="9">
        <f>1500</f>
        <v>1500</v>
      </c>
      <c r="H180" s="9">
        <f>540+794+646</f>
        <v>1980</v>
      </c>
      <c r="I180" s="56">
        <f>988.7+831.54+500</f>
        <v>2320.2399999999998</v>
      </c>
      <c r="J180" s="9">
        <f>988.7+831.5</f>
        <v>1820.2</v>
      </c>
      <c r="K180" s="9">
        <f>988.7+831.5</f>
        <v>1820.2</v>
      </c>
      <c r="L180" s="9">
        <v>0</v>
      </c>
      <c r="M180" s="9">
        <v>0</v>
      </c>
      <c r="N180" s="13"/>
      <c r="O180" s="7"/>
    </row>
    <row r="181" spans="1:15" s="12" customFormat="1" ht="15.75" x14ac:dyDescent="0.2">
      <c r="A181" s="35"/>
      <c r="B181" s="5" t="s">
        <v>26</v>
      </c>
      <c r="C181" s="23"/>
      <c r="D181" s="8">
        <f t="shared" si="66"/>
        <v>0</v>
      </c>
      <c r="E181" s="8">
        <v>0</v>
      </c>
      <c r="F181" s="8">
        <v>0</v>
      </c>
      <c r="G181" s="8">
        <v>0</v>
      </c>
      <c r="H181" s="8">
        <v>0</v>
      </c>
      <c r="I181" s="53">
        <v>0</v>
      </c>
      <c r="J181" s="8">
        <v>0</v>
      </c>
      <c r="K181" s="8">
        <v>0</v>
      </c>
      <c r="L181" s="8">
        <v>0</v>
      </c>
      <c r="M181" s="8">
        <v>0</v>
      </c>
      <c r="N181" s="13"/>
      <c r="O181" s="7"/>
    </row>
    <row r="182" spans="1:15" s="12" customFormat="1" ht="15.75" x14ac:dyDescent="0.25">
      <c r="A182" s="35"/>
      <c r="B182" s="5"/>
      <c r="C182" s="86" t="s">
        <v>103</v>
      </c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8"/>
      <c r="O182" s="7"/>
    </row>
    <row r="183" spans="1:15" s="12" customFormat="1" ht="267.75" x14ac:dyDescent="0.2">
      <c r="A183" s="35" t="s">
        <v>104</v>
      </c>
      <c r="B183" s="39" t="s">
        <v>105</v>
      </c>
      <c r="C183" s="28" t="s">
        <v>98</v>
      </c>
      <c r="D183" s="8">
        <f>SUM(D184:D187)</f>
        <v>82602.234000000011</v>
      </c>
      <c r="E183" s="8">
        <f t="shared" ref="E183:M183" si="67">SUM(E184:E187)</f>
        <v>3702</v>
      </c>
      <c r="F183" s="8">
        <f t="shared" si="67"/>
        <v>8581.6</v>
      </c>
      <c r="G183" s="8">
        <f t="shared" si="67"/>
        <v>11632.480000000001</v>
      </c>
      <c r="H183" s="8">
        <f t="shared" si="67"/>
        <v>39358.471000000005</v>
      </c>
      <c r="I183" s="53">
        <f t="shared" si="67"/>
        <v>8937.6830000000009</v>
      </c>
      <c r="J183" s="8">
        <f t="shared" si="67"/>
        <v>5195</v>
      </c>
      <c r="K183" s="8">
        <f t="shared" si="67"/>
        <v>5195</v>
      </c>
      <c r="L183" s="8">
        <f t="shared" si="67"/>
        <v>0</v>
      </c>
      <c r="M183" s="8">
        <f t="shared" si="67"/>
        <v>0</v>
      </c>
      <c r="N183" s="13"/>
      <c r="O183" s="7"/>
    </row>
    <row r="184" spans="1:15" s="12" customFormat="1" ht="15.75" x14ac:dyDescent="0.2">
      <c r="A184" s="35"/>
      <c r="B184" s="5" t="s">
        <v>23</v>
      </c>
      <c r="C184" s="23"/>
      <c r="D184" s="8">
        <f>SUM(E184:M184)</f>
        <v>0</v>
      </c>
      <c r="E184" s="8">
        <v>0</v>
      </c>
      <c r="F184" s="8">
        <v>0</v>
      </c>
      <c r="G184" s="8">
        <v>0</v>
      </c>
      <c r="H184" s="8">
        <v>0</v>
      </c>
      <c r="I184" s="53">
        <v>0</v>
      </c>
      <c r="J184" s="8">
        <v>0</v>
      </c>
      <c r="K184" s="8">
        <v>0</v>
      </c>
      <c r="L184" s="8">
        <v>0</v>
      </c>
      <c r="M184" s="8">
        <v>0</v>
      </c>
      <c r="N184" s="13"/>
      <c r="O184" s="7"/>
    </row>
    <row r="185" spans="1:15" s="12" customFormat="1" ht="15.75" x14ac:dyDescent="0.2">
      <c r="A185" s="35"/>
      <c r="B185" s="5" t="s">
        <v>24</v>
      </c>
      <c r="C185" s="23"/>
      <c r="D185" s="8">
        <f t="shared" ref="D185:D187" si="68">SUM(E185:M185)</f>
        <v>0</v>
      </c>
      <c r="E185" s="8">
        <v>0</v>
      </c>
      <c r="F185" s="8">
        <v>0</v>
      </c>
      <c r="G185" s="8">
        <v>0</v>
      </c>
      <c r="H185" s="8">
        <v>0</v>
      </c>
      <c r="I185" s="53">
        <v>0</v>
      </c>
      <c r="J185" s="8">
        <v>0</v>
      </c>
      <c r="K185" s="8">
        <v>0</v>
      </c>
      <c r="L185" s="8">
        <v>0</v>
      </c>
      <c r="M185" s="8">
        <v>0</v>
      </c>
      <c r="N185" s="13"/>
      <c r="O185" s="7"/>
    </row>
    <row r="186" spans="1:15" s="12" customFormat="1" ht="15.75" x14ac:dyDescent="0.2">
      <c r="A186" s="35"/>
      <c r="B186" s="5" t="s">
        <v>25</v>
      </c>
      <c r="C186" s="23"/>
      <c r="D186" s="8">
        <f t="shared" si="68"/>
        <v>82602.234000000011</v>
      </c>
      <c r="E186" s="8">
        <v>3702</v>
      </c>
      <c r="F186" s="8">
        <v>8581.6</v>
      </c>
      <c r="G186" s="8">
        <f>11051.7+2888.5-2678.72+371</f>
        <v>11632.480000000001</v>
      </c>
      <c r="H186" s="8">
        <f>38180.9+207.571+970</f>
        <v>39358.471000000005</v>
      </c>
      <c r="I186" s="55">
        <f>3168.273+2026.71+1535.6+1173.8+273.5+759.8</f>
        <v>8937.6830000000009</v>
      </c>
      <c r="J186" s="8">
        <f>3168.3+2026.7</f>
        <v>5195</v>
      </c>
      <c r="K186" s="8">
        <f>3168.3+2026.7</f>
        <v>5195</v>
      </c>
      <c r="L186" s="8">
        <v>0</v>
      </c>
      <c r="M186" s="8">
        <v>0</v>
      </c>
      <c r="N186" s="13"/>
      <c r="O186" s="7"/>
    </row>
    <row r="187" spans="1:15" s="12" customFormat="1" ht="15.75" x14ac:dyDescent="0.2">
      <c r="A187" s="35"/>
      <c r="B187" s="5" t="s">
        <v>26</v>
      </c>
      <c r="C187" s="23"/>
      <c r="D187" s="8">
        <f t="shared" si="68"/>
        <v>0</v>
      </c>
      <c r="E187" s="8">
        <v>0</v>
      </c>
      <c r="F187" s="8">
        <v>0</v>
      </c>
      <c r="G187" s="8">
        <v>0</v>
      </c>
      <c r="H187" s="8">
        <v>0</v>
      </c>
      <c r="I187" s="53">
        <v>0</v>
      </c>
      <c r="J187" s="8">
        <v>0</v>
      </c>
      <c r="K187" s="8">
        <v>0</v>
      </c>
      <c r="L187" s="8">
        <v>0</v>
      </c>
      <c r="M187" s="8">
        <v>0</v>
      </c>
      <c r="N187" s="13"/>
      <c r="O187" s="7"/>
    </row>
    <row r="188" spans="1:15" s="12" customFormat="1" ht="15.75" x14ac:dyDescent="0.25">
      <c r="A188" s="35"/>
      <c r="B188" s="5"/>
      <c r="C188" s="86" t="s">
        <v>106</v>
      </c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8"/>
      <c r="O188" s="7"/>
    </row>
    <row r="189" spans="1:15" s="12" customFormat="1" ht="276" customHeight="1" x14ac:dyDescent="0.2">
      <c r="A189" s="35" t="s">
        <v>107</v>
      </c>
      <c r="B189" s="42" t="s">
        <v>88</v>
      </c>
      <c r="C189" s="28" t="s">
        <v>98</v>
      </c>
      <c r="D189" s="8">
        <f>SUM(D190:D193)</f>
        <v>280.55</v>
      </c>
      <c r="E189" s="8">
        <f t="shared" ref="E189:M189" si="69">SUM(E190:E193)</f>
        <v>0</v>
      </c>
      <c r="F189" s="8">
        <f t="shared" si="69"/>
        <v>0</v>
      </c>
      <c r="G189" s="8">
        <f t="shared" si="69"/>
        <v>0</v>
      </c>
      <c r="H189" s="8">
        <f t="shared" si="69"/>
        <v>280.55</v>
      </c>
      <c r="I189" s="53">
        <f t="shared" si="69"/>
        <v>0</v>
      </c>
      <c r="J189" s="8">
        <f t="shared" si="69"/>
        <v>0</v>
      </c>
      <c r="K189" s="8">
        <f t="shared" si="69"/>
        <v>0</v>
      </c>
      <c r="L189" s="8">
        <f t="shared" si="69"/>
        <v>0</v>
      </c>
      <c r="M189" s="8">
        <f t="shared" si="69"/>
        <v>0</v>
      </c>
      <c r="N189" s="13"/>
      <c r="O189" s="7"/>
    </row>
    <row r="190" spans="1:15" s="12" customFormat="1" ht="15.75" x14ac:dyDescent="0.2">
      <c r="A190" s="35"/>
      <c r="B190" s="5" t="s">
        <v>23</v>
      </c>
      <c r="C190" s="23"/>
      <c r="D190" s="8">
        <f>SUM(E190:M190)</f>
        <v>0</v>
      </c>
      <c r="E190" s="8">
        <v>0</v>
      </c>
      <c r="F190" s="8">
        <v>0</v>
      </c>
      <c r="G190" s="8">
        <v>0</v>
      </c>
      <c r="H190" s="8">
        <v>0</v>
      </c>
      <c r="I190" s="53">
        <v>0</v>
      </c>
      <c r="J190" s="8">
        <v>0</v>
      </c>
      <c r="K190" s="8">
        <v>0</v>
      </c>
      <c r="L190" s="8">
        <v>0</v>
      </c>
      <c r="M190" s="8">
        <v>0</v>
      </c>
      <c r="N190" s="13"/>
      <c r="O190" s="7"/>
    </row>
    <row r="191" spans="1:15" s="12" customFormat="1" ht="15.75" x14ac:dyDescent="0.2">
      <c r="A191" s="35"/>
      <c r="B191" s="5" t="s">
        <v>24</v>
      </c>
      <c r="C191" s="23"/>
      <c r="D191" s="8">
        <f t="shared" ref="D191:D193" si="70">SUM(E191:M191)</f>
        <v>0</v>
      </c>
      <c r="E191" s="8">
        <v>0</v>
      </c>
      <c r="F191" s="8">
        <v>0</v>
      </c>
      <c r="G191" s="8">
        <v>0</v>
      </c>
      <c r="H191" s="8">
        <v>0</v>
      </c>
      <c r="I191" s="53">
        <v>0</v>
      </c>
      <c r="J191" s="8">
        <v>0</v>
      </c>
      <c r="K191" s="8">
        <v>0</v>
      </c>
      <c r="L191" s="8">
        <v>0</v>
      </c>
      <c r="M191" s="8">
        <v>0</v>
      </c>
      <c r="N191" s="13"/>
      <c r="O191" s="7"/>
    </row>
    <row r="192" spans="1:15" s="12" customFormat="1" ht="15.75" x14ac:dyDescent="0.2">
      <c r="A192" s="35"/>
      <c r="B192" s="5" t="s">
        <v>25</v>
      </c>
      <c r="C192" s="23"/>
      <c r="D192" s="8">
        <f t="shared" si="70"/>
        <v>280.55</v>
      </c>
      <c r="E192" s="8">
        <v>0</v>
      </c>
      <c r="F192" s="8">
        <v>0</v>
      </c>
      <c r="G192" s="8">
        <v>0</v>
      </c>
      <c r="H192" s="8">
        <v>280.55</v>
      </c>
      <c r="I192" s="53">
        <v>0</v>
      </c>
      <c r="J192" s="8">
        <v>0</v>
      </c>
      <c r="K192" s="8">
        <v>0</v>
      </c>
      <c r="L192" s="8">
        <v>0</v>
      </c>
      <c r="M192" s="8">
        <v>0</v>
      </c>
      <c r="N192" s="13"/>
      <c r="O192" s="7"/>
    </row>
    <row r="193" spans="1:15" s="12" customFormat="1" ht="15.75" x14ac:dyDescent="0.2">
      <c r="A193" s="35"/>
      <c r="B193" s="5" t="s">
        <v>26</v>
      </c>
      <c r="C193" s="23"/>
      <c r="D193" s="8">
        <f t="shared" si="70"/>
        <v>0</v>
      </c>
      <c r="E193" s="8">
        <v>0</v>
      </c>
      <c r="F193" s="8">
        <v>0</v>
      </c>
      <c r="G193" s="8">
        <v>0</v>
      </c>
      <c r="H193" s="8">
        <v>0</v>
      </c>
      <c r="I193" s="53">
        <v>0</v>
      </c>
      <c r="J193" s="8">
        <v>0</v>
      </c>
      <c r="K193" s="8">
        <v>0</v>
      </c>
      <c r="L193" s="8">
        <v>0</v>
      </c>
      <c r="M193" s="8">
        <v>0</v>
      </c>
      <c r="N193" s="13"/>
      <c r="O193" s="7"/>
    </row>
    <row r="194" spans="1:15" s="12" customFormat="1" ht="15.75" customHeight="1" x14ac:dyDescent="0.2">
      <c r="A194" s="35"/>
      <c r="B194" s="5"/>
      <c r="C194" s="92" t="s">
        <v>149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65"/>
    </row>
    <row r="195" spans="1:15" s="14" customFormat="1" ht="140.25" x14ac:dyDescent="0.2">
      <c r="A195" s="49" t="s">
        <v>152</v>
      </c>
      <c r="B195" s="5" t="s">
        <v>150</v>
      </c>
      <c r="C195" s="28" t="s">
        <v>151</v>
      </c>
      <c r="D195" s="8">
        <f>SUM(D196:D199)</f>
        <v>1381.2</v>
      </c>
      <c r="E195" s="8">
        <f t="shared" ref="E195:M195" si="71">SUM(E196:E199)</f>
        <v>0</v>
      </c>
      <c r="F195" s="8">
        <f t="shared" si="71"/>
        <v>0</v>
      </c>
      <c r="G195" s="8">
        <f t="shared" si="71"/>
        <v>0</v>
      </c>
      <c r="H195" s="8">
        <f t="shared" si="71"/>
        <v>0</v>
      </c>
      <c r="I195" s="53">
        <f t="shared" si="71"/>
        <v>1381.2</v>
      </c>
      <c r="J195" s="8">
        <f t="shared" si="71"/>
        <v>0</v>
      </c>
      <c r="K195" s="8">
        <f t="shared" si="71"/>
        <v>0</v>
      </c>
      <c r="L195" s="8">
        <f t="shared" si="71"/>
        <v>0</v>
      </c>
      <c r="M195" s="8">
        <f t="shared" si="71"/>
        <v>0</v>
      </c>
      <c r="N195" s="13"/>
      <c r="O195" s="50"/>
    </row>
    <row r="196" spans="1:15" s="14" customFormat="1" ht="15.75" x14ac:dyDescent="0.2">
      <c r="A196" s="35"/>
      <c r="B196" s="5" t="s">
        <v>23</v>
      </c>
      <c r="C196" s="23"/>
      <c r="D196" s="8">
        <f>SUM(E196:M196)</f>
        <v>0</v>
      </c>
      <c r="E196" s="8">
        <v>0</v>
      </c>
      <c r="F196" s="8">
        <v>0</v>
      </c>
      <c r="G196" s="8">
        <v>0</v>
      </c>
      <c r="H196" s="8">
        <v>0</v>
      </c>
      <c r="I196" s="53">
        <v>0</v>
      </c>
      <c r="J196" s="8">
        <v>0</v>
      </c>
      <c r="K196" s="8">
        <v>0</v>
      </c>
      <c r="L196" s="8">
        <v>0</v>
      </c>
      <c r="M196" s="8">
        <v>0</v>
      </c>
      <c r="N196" s="13"/>
      <c r="O196" s="50"/>
    </row>
    <row r="197" spans="1:15" s="14" customFormat="1" ht="15.75" x14ac:dyDescent="0.2">
      <c r="A197" s="35"/>
      <c r="B197" s="5" t="s">
        <v>24</v>
      </c>
      <c r="C197" s="23"/>
      <c r="D197" s="8">
        <f t="shared" ref="D197:D199" si="72">SUM(E197:M197)</f>
        <v>0</v>
      </c>
      <c r="E197" s="8">
        <v>0</v>
      </c>
      <c r="F197" s="8">
        <v>0</v>
      </c>
      <c r="G197" s="8">
        <v>0</v>
      </c>
      <c r="H197" s="8">
        <v>0</v>
      </c>
      <c r="I197" s="53">
        <v>0</v>
      </c>
      <c r="J197" s="8">
        <v>0</v>
      </c>
      <c r="K197" s="8">
        <v>0</v>
      </c>
      <c r="L197" s="8">
        <v>0</v>
      </c>
      <c r="M197" s="8">
        <v>0</v>
      </c>
      <c r="N197" s="13"/>
      <c r="O197" s="50"/>
    </row>
    <row r="198" spans="1:15" s="14" customFormat="1" ht="15.75" x14ac:dyDescent="0.2">
      <c r="A198" s="35"/>
      <c r="B198" s="5" t="s">
        <v>25</v>
      </c>
      <c r="C198" s="23"/>
      <c r="D198" s="8">
        <f t="shared" si="72"/>
        <v>1381.2</v>
      </c>
      <c r="E198" s="8">
        <v>0</v>
      </c>
      <c r="F198" s="8">
        <v>0</v>
      </c>
      <c r="G198" s="8">
        <v>0</v>
      </c>
      <c r="H198" s="8">
        <v>0</v>
      </c>
      <c r="I198" s="53">
        <v>1381.2</v>
      </c>
      <c r="J198" s="8">
        <v>0</v>
      </c>
      <c r="K198" s="8">
        <v>0</v>
      </c>
      <c r="L198" s="8">
        <v>0</v>
      </c>
      <c r="M198" s="8">
        <v>0</v>
      </c>
      <c r="N198" s="13"/>
      <c r="O198" s="50"/>
    </row>
    <row r="199" spans="1:15" s="14" customFormat="1" ht="15.75" x14ac:dyDescent="0.2">
      <c r="A199" s="35"/>
      <c r="B199" s="5" t="s">
        <v>26</v>
      </c>
      <c r="C199" s="23"/>
      <c r="D199" s="8">
        <f t="shared" si="72"/>
        <v>0</v>
      </c>
      <c r="E199" s="8">
        <v>0</v>
      </c>
      <c r="F199" s="8">
        <v>0</v>
      </c>
      <c r="G199" s="8">
        <v>0</v>
      </c>
      <c r="H199" s="8">
        <v>0</v>
      </c>
      <c r="I199" s="53">
        <v>0</v>
      </c>
      <c r="J199" s="8">
        <v>0</v>
      </c>
      <c r="K199" s="8">
        <v>0</v>
      </c>
      <c r="L199" s="8">
        <v>0</v>
      </c>
      <c r="M199" s="8">
        <v>0</v>
      </c>
      <c r="N199" s="13"/>
      <c r="O199" s="50"/>
    </row>
    <row r="200" spans="1:15" s="12" customFormat="1" ht="78.75" x14ac:dyDescent="0.2">
      <c r="A200" s="35" t="s">
        <v>108</v>
      </c>
      <c r="B200" s="34" t="s">
        <v>109</v>
      </c>
      <c r="C200" s="23"/>
      <c r="D200" s="6">
        <f>SUM(D201:D204)</f>
        <v>3499.5440000000003</v>
      </c>
      <c r="E200" s="6">
        <f t="shared" ref="E200:M200" si="73">SUM(E201:E204)</f>
        <v>620</v>
      </c>
      <c r="F200" s="6">
        <f t="shared" si="73"/>
        <v>485.20000000000005</v>
      </c>
      <c r="G200" s="6">
        <f t="shared" si="73"/>
        <v>458.4</v>
      </c>
      <c r="H200" s="6">
        <f t="shared" si="73"/>
        <v>404.83499999999998</v>
      </c>
      <c r="I200" s="66">
        <f t="shared" si="73"/>
        <v>240.50899999999999</v>
      </c>
      <c r="J200" s="6">
        <f t="shared" si="73"/>
        <v>240.5</v>
      </c>
      <c r="K200" s="6">
        <f t="shared" si="73"/>
        <v>240.5</v>
      </c>
      <c r="L200" s="6">
        <f t="shared" si="73"/>
        <v>404.8</v>
      </c>
      <c r="M200" s="6">
        <f t="shared" si="73"/>
        <v>404.8</v>
      </c>
      <c r="N200" s="13"/>
      <c r="O200" s="7"/>
    </row>
    <row r="201" spans="1:15" s="12" customFormat="1" ht="15.75" x14ac:dyDescent="0.2">
      <c r="A201" s="35"/>
      <c r="B201" s="5" t="s">
        <v>23</v>
      </c>
      <c r="C201" s="23"/>
      <c r="D201" s="8">
        <f>SUM(D206+D211+D216)</f>
        <v>0</v>
      </c>
      <c r="E201" s="8">
        <f t="shared" ref="E201:M203" si="74">SUM(E206+E211+E216)</f>
        <v>0</v>
      </c>
      <c r="F201" s="8">
        <f t="shared" si="74"/>
        <v>0</v>
      </c>
      <c r="G201" s="8">
        <f t="shared" si="74"/>
        <v>0</v>
      </c>
      <c r="H201" s="8">
        <f t="shared" si="74"/>
        <v>0</v>
      </c>
      <c r="I201" s="53">
        <f t="shared" si="74"/>
        <v>0</v>
      </c>
      <c r="J201" s="8">
        <f t="shared" si="74"/>
        <v>0</v>
      </c>
      <c r="K201" s="8">
        <f t="shared" si="74"/>
        <v>0</v>
      </c>
      <c r="L201" s="8">
        <f t="shared" si="74"/>
        <v>0</v>
      </c>
      <c r="M201" s="8">
        <f t="shared" si="74"/>
        <v>0</v>
      </c>
      <c r="N201" s="13"/>
      <c r="O201" s="7"/>
    </row>
    <row r="202" spans="1:15" s="12" customFormat="1" ht="15.75" x14ac:dyDescent="0.2">
      <c r="A202" s="35"/>
      <c r="B202" s="5" t="s">
        <v>24</v>
      </c>
      <c r="C202" s="23"/>
      <c r="D202" s="8">
        <f>SUM(D207+D212+D217)</f>
        <v>0</v>
      </c>
      <c r="E202" s="8">
        <f t="shared" si="74"/>
        <v>0</v>
      </c>
      <c r="F202" s="8">
        <f t="shared" si="74"/>
        <v>0</v>
      </c>
      <c r="G202" s="8">
        <f t="shared" si="74"/>
        <v>0</v>
      </c>
      <c r="H202" s="8">
        <f t="shared" si="74"/>
        <v>0</v>
      </c>
      <c r="I202" s="53">
        <f t="shared" si="74"/>
        <v>0</v>
      </c>
      <c r="J202" s="8">
        <f t="shared" si="74"/>
        <v>0</v>
      </c>
      <c r="K202" s="8">
        <f t="shared" si="74"/>
        <v>0</v>
      </c>
      <c r="L202" s="8">
        <f t="shared" si="74"/>
        <v>0</v>
      </c>
      <c r="M202" s="8">
        <f t="shared" si="74"/>
        <v>0</v>
      </c>
      <c r="N202" s="13"/>
      <c r="O202" s="7"/>
    </row>
    <row r="203" spans="1:15" s="12" customFormat="1" ht="15.75" x14ac:dyDescent="0.2">
      <c r="A203" s="35"/>
      <c r="B203" s="5" t="s">
        <v>25</v>
      </c>
      <c r="C203" s="23"/>
      <c r="D203" s="8">
        <f>SUM(D208+D213+D218)</f>
        <v>3499.5440000000003</v>
      </c>
      <c r="E203" s="8">
        <f t="shared" si="74"/>
        <v>620</v>
      </c>
      <c r="F203" s="8">
        <f t="shared" si="74"/>
        <v>485.20000000000005</v>
      </c>
      <c r="G203" s="8">
        <f t="shared" si="74"/>
        <v>458.4</v>
      </c>
      <c r="H203" s="8">
        <f t="shared" si="74"/>
        <v>404.83499999999998</v>
      </c>
      <c r="I203" s="53">
        <f t="shared" si="74"/>
        <v>240.50899999999999</v>
      </c>
      <c r="J203" s="8">
        <f t="shared" si="74"/>
        <v>240.5</v>
      </c>
      <c r="K203" s="8">
        <f t="shared" si="74"/>
        <v>240.5</v>
      </c>
      <c r="L203" s="8">
        <f t="shared" si="74"/>
        <v>404.8</v>
      </c>
      <c r="M203" s="8">
        <f t="shared" si="74"/>
        <v>404.8</v>
      </c>
      <c r="N203" s="13"/>
      <c r="O203" s="7"/>
    </row>
    <row r="204" spans="1:15" s="12" customFormat="1" ht="15.75" x14ac:dyDescent="0.2">
      <c r="A204" s="35"/>
      <c r="B204" s="5" t="s">
        <v>26</v>
      </c>
      <c r="C204" s="23"/>
      <c r="D204" s="8">
        <f t="shared" ref="D204:M204" si="75">SUM(D209+D214+D219)</f>
        <v>0</v>
      </c>
      <c r="E204" s="8">
        <f t="shared" si="75"/>
        <v>0</v>
      </c>
      <c r="F204" s="8">
        <f t="shared" si="75"/>
        <v>0</v>
      </c>
      <c r="G204" s="8">
        <f t="shared" si="75"/>
        <v>0</v>
      </c>
      <c r="H204" s="8">
        <f t="shared" si="75"/>
        <v>0</v>
      </c>
      <c r="I204" s="53">
        <f t="shared" si="75"/>
        <v>0</v>
      </c>
      <c r="J204" s="8">
        <f t="shared" si="75"/>
        <v>0</v>
      </c>
      <c r="K204" s="8">
        <f t="shared" si="75"/>
        <v>0</v>
      </c>
      <c r="L204" s="8">
        <f t="shared" si="75"/>
        <v>0</v>
      </c>
      <c r="M204" s="8">
        <f t="shared" si="75"/>
        <v>0</v>
      </c>
      <c r="N204" s="13"/>
      <c r="O204" s="7"/>
    </row>
    <row r="205" spans="1:15" s="12" customFormat="1" ht="47.25" x14ac:dyDescent="0.2">
      <c r="A205" s="35" t="s">
        <v>110</v>
      </c>
      <c r="B205" s="36" t="s">
        <v>36</v>
      </c>
      <c r="C205" s="23"/>
      <c r="D205" s="8">
        <f>SUM(D206+D207+D208+D209)</f>
        <v>0</v>
      </c>
      <c r="E205" s="8">
        <f t="shared" ref="E205:M205" si="76">SUM(E206+E207+E208+E209)</f>
        <v>0</v>
      </c>
      <c r="F205" s="8">
        <f t="shared" si="76"/>
        <v>0</v>
      </c>
      <c r="G205" s="8">
        <f t="shared" si="76"/>
        <v>0</v>
      </c>
      <c r="H205" s="8">
        <f t="shared" si="76"/>
        <v>0</v>
      </c>
      <c r="I205" s="53">
        <f t="shared" si="76"/>
        <v>0</v>
      </c>
      <c r="J205" s="8">
        <f t="shared" si="76"/>
        <v>0</v>
      </c>
      <c r="K205" s="8">
        <f t="shared" si="76"/>
        <v>0</v>
      </c>
      <c r="L205" s="8">
        <f t="shared" si="76"/>
        <v>0</v>
      </c>
      <c r="M205" s="8">
        <f t="shared" si="76"/>
        <v>0</v>
      </c>
      <c r="N205" s="13"/>
      <c r="O205" s="7"/>
    </row>
    <row r="206" spans="1:15" s="12" customFormat="1" ht="15.75" x14ac:dyDescent="0.2">
      <c r="A206" s="35"/>
      <c r="B206" s="5" t="s">
        <v>23</v>
      </c>
      <c r="C206" s="23"/>
      <c r="D206" s="8">
        <f>SUM(E206:M206)</f>
        <v>0</v>
      </c>
      <c r="E206" s="8">
        <v>0</v>
      </c>
      <c r="F206" s="8">
        <v>0</v>
      </c>
      <c r="G206" s="8">
        <v>0</v>
      </c>
      <c r="H206" s="8">
        <v>0</v>
      </c>
      <c r="I206" s="53">
        <v>0</v>
      </c>
      <c r="J206" s="8">
        <v>0</v>
      </c>
      <c r="K206" s="8">
        <v>0</v>
      </c>
      <c r="L206" s="8">
        <v>0</v>
      </c>
      <c r="M206" s="8">
        <v>0</v>
      </c>
      <c r="N206" s="13"/>
      <c r="O206" s="7"/>
    </row>
    <row r="207" spans="1:15" s="12" customFormat="1" ht="15.75" x14ac:dyDescent="0.2">
      <c r="A207" s="35"/>
      <c r="B207" s="5" t="s">
        <v>24</v>
      </c>
      <c r="C207" s="23"/>
      <c r="D207" s="8">
        <f t="shared" ref="D207:D208" si="77">SUM(E207:M207)</f>
        <v>0</v>
      </c>
      <c r="E207" s="8">
        <v>0</v>
      </c>
      <c r="F207" s="8">
        <v>0</v>
      </c>
      <c r="G207" s="8">
        <v>0</v>
      </c>
      <c r="H207" s="8">
        <v>0</v>
      </c>
      <c r="I207" s="53">
        <v>0</v>
      </c>
      <c r="J207" s="8">
        <v>0</v>
      </c>
      <c r="K207" s="8">
        <v>0</v>
      </c>
      <c r="L207" s="8">
        <v>0</v>
      </c>
      <c r="M207" s="8">
        <v>0</v>
      </c>
      <c r="N207" s="13"/>
      <c r="O207" s="7"/>
    </row>
    <row r="208" spans="1:15" s="12" customFormat="1" ht="15.75" x14ac:dyDescent="0.2">
      <c r="A208" s="35"/>
      <c r="B208" s="5" t="s">
        <v>25</v>
      </c>
      <c r="C208" s="23"/>
      <c r="D208" s="8">
        <f t="shared" si="77"/>
        <v>0</v>
      </c>
      <c r="E208" s="8">
        <v>0</v>
      </c>
      <c r="F208" s="8">
        <v>0</v>
      </c>
      <c r="G208" s="8">
        <v>0</v>
      </c>
      <c r="H208" s="8">
        <v>0</v>
      </c>
      <c r="I208" s="53">
        <v>0</v>
      </c>
      <c r="J208" s="8">
        <v>0</v>
      </c>
      <c r="K208" s="8">
        <v>0</v>
      </c>
      <c r="L208" s="8">
        <v>0</v>
      </c>
      <c r="M208" s="8">
        <v>0</v>
      </c>
      <c r="N208" s="13"/>
      <c r="O208" s="7"/>
    </row>
    <row r="209" spans="1:15" s="12" customFormat="1" ht="15.75" x14ac:dyDescent="0.2">
      <c r="A209" s="35"/>
      <c r="B209" s="5" t="s">
        <v>26</v>
      </c>
      <c r="C209" s="23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53">
        <v>0</v>
      </c>
      <c r="J209" s="8">
        <v>0</v>
      </c>
      <c r="K209" s="8">
        <v>0</v>
      </c>
      <c r="L209" s="8">
        <v>0</v>
      </c>
      <c r="M209" s="8">
        <v>0</v>
      </c>
      <c r="N209" s="13"/>
      <c r="O209" s="7"/>
    </row>
    <row r="210" spans="1:15" s="12" customFormat="1" ht="63" x14ac:dyDescent="0.2">
      <c r="A210" s="35" t="s">
        <v>111</v>
      </c>
      <c r="B210" s="36" t="s">
        <v>40</v>
      </c>
      <c r="C210" s="23"/>
      <c r="D210" s="8">
        <f>SUM(D211+D212+D213+D214)</f>
        <v>0</v>
      </c>
      <c r="E210" s="8">
        <f>SUM(E211+E212+E213+E214)</f>
        <v>0</v>
      </c>
      <c r="F210" s="8">
        <f t="shared" ref="F210:M210" si="78">SUM(F211+F212+F213+F214)</f>
        <v>0</v>
      </c>
      <c r="G210" s="8">
        <f t="shared" si="78"/>
        <v>0</v>
      </c>
      <c r="H210" s="8">
        <f t="shared" si="78"/>
        <v>0</v>
      </c>
      <c r="I210" s="53">
        <f t="shared" si="78"/>
        <v>0</v>
      </c>
      <c r="J210" s="8">
        <f t="shared" si="78"/>
        <v>0</v>
      </c>
      <c r="K210" s="8">
        <f t="shared" si="78"/>
        <v>0</v>
      </c>
      <c r="L210" s="8">
        <f t="shared" si="78"/>
        <v>0</v>
      </c>
      <c r="M210" s="8">
        <f t="shared" si="78"/>
        <v>0</v>
      </c>
      <c r="N210" s="13"/>
      <c r="O210" s="7"/>
    </row>
    <row r="211" spans="1:15" s="12" customFormat="1" ht="15.75" x14ac:dyDescent="0.2">
      <c r="A211" s="35"/>
      <c r="B211" s="5" t="s">
        <v>23</v>
      </c>
      <c r="C211" s="23"/>
      <c r="D211" s="8">
        <f>SUM(E211:M211)</f>
        <v>0</v>
      </c>
      <c r="E211" s="8">
        <v>0</v>
      </c>
      <c r="F211" s="8">
        <v>0</v>
      </c>
      <c r="G211" s="8">
        <v>0</v>
      </c>
      <c r="H211" s="8">
        <v>0</v>
      </c>
      <c r="I211" s="53">
        <v>0</v>
      </c>
      <c r="J211" s="8">
        <v>0</v>
      </c>
      <c r="K211" s="8">
        <v>0</v>
      </c>
      <c r="L211" s="8">
        <v>0</v>
      </c>
      <c r="M211" s="8">
        <v>0</v>
      </c>
      <c r="N211" s="13"/>
      <c r="O211" s="7"/>
    </row>
    <row r="212" spans="1:15" s="12" customFormat="1" ht="15.75" x14ac:dyDescent="0.2">
      <c r="A212" s="35"/>
      <c r="B212" s="5" t="s">
        <v>24</v>
      </c>
      <c r="C212" s="23"/>
      <c r="D212" s="8">
        <f t="shared" ref="D212:D214" si="79">SUM(E212:M212)</f>
        <v>0</v>
      </c>
      <c r="E212" s="8">
        <v>0</v>
      </c>
      <c r="F212" s="8">
        <v>0</v>
      </c>
      <c r="G212" s="8">
        <v>0</v>
      </c>
      <c r="H212" s="8">
        <v>0</v>
      </c>
      <c r="I212" s="53">
        <v>0</v>
      </c>
      <c r="J212" s="8">
        <v>0</v>
      </c>
      <c r="K212" s="8">
        <v>0</v>
      </c>
      <c r="L212" s="8">
        <v>0</v>
      </c>
      <c r="M212" s="8">
        <v>0</v>
      </c>
      <c r="N212" s="13"/>
      <c r="O212" s="7"/>
    </row>
    <row r="213" spans="1:15" s="12" customFormat="1" ht="15.75" x14ac:dyDescent="0.2">
      <c r="A213" s="35"/>
      <c r="B213" s="5" t="s">
        <v>25</v>
      </c>
      <c r="C213" s="23"/>
      <c r="D213" s="8">
        <f t="shared" si="79"/>
        <v>0</v>
      </c>
      <c r="E213" s="8">
        <v>0</v>
      </c>
      <c r="F213" s="8">
        <v>0</v>
      </c>
      <c r="G213" s="8">
        <v>0</v>
      </c>
      <c r="H213" s="8">
        <v>0</v>
      </c>
      <c r="I213" s="53">
        <v>0</v>
      </c>
      <c r="J213" s="8">
        <v>0</v>
      </c>
      <c r="K213" s="8">
        <v>0</v>
      </c>
      <c r="L213" s="8">
        <v>0</v>
      </c>
      <c r="M213" s="8">
        <v>0</v>
      </c>
      <c r="N213" s="13"/>
      <c r="O213" s="7"/>
    </row>
    <row r="214" spans="1:15" s="12" customFormat="1" ht="15.75" x14ac:dyDescent="0.2">
      <c r="A214" s="35"/>
      <c r="B214" s="5" t="s">
        <v>26</v>
      </c>
      <c r="C214" s="23"/>
      <c r="D214" s="8">
        <f t="shared" si="79"/>
        <v>0</v>
      </c>
      <c r="E214" s="8">
        <v>0</v>
      </c>
      <c r="F214" s="8">
        <v>0</v>
      </c>
      <c r="G214" s="8">
        <v>0</v>
      </c>
      <c r="H214" s="8">
        <v>0</v>
      </c>
      <c r="I214" s="53">
        <v>0</v>
      </c>
      <c r="J214" s="8">
        <v>0</v>
      </c>
      <c r="K214" s="8">
        <v>0</v>
      </c>
      <c r="L214" s="8">
        <v>0</v>
      </c>
      <c r="M214" s="8">
        <v>0</v>
      </c>
      <c r="N214" s="13"/>
      <c r="O214" s="7"/>
    </row>
    <row r="215" spans="1:15" s="12" customFormat="1" ht="47.25" x14ac:dyDescent="0.2">
      <c r="A215" s="35" t="s">
        <v>112</v>
      </c>
      <c r="B215" s="36" t="s">
        <v>113</v>
      </c>
      <c r="C215" s="23"/>
      <c r="D215" s="8">
        <f t="shared" ref="D215:H215" si="80">SUM(D216+D217+D218+D219)</f>
        <v>3499.5440000000003</v>
      </c>
      <c r="E215" s="8">
        <f>SUM(E216+E217+E218+E219)</f>
        <v>620</v>
      </c>
      <c r="F215" s="8">
        <f t="shared" si="80"/>
        <v>485.20000000000005</v>
      </c>
      <c r="G215" s="8">
        <f t="shared" si="80"/>
        <v>458.4</v>
      </c>
      <c r="H215" s="8">
        <f t="shared" si="80"/>
        <v>404.83499999999998</v>
      </c>
      <c r="I215" s="53">
        <f>SUM(I216+I217+I218+I219)</f>
        <v>240.50899999999999</v>
      </c>
      <c r="J215" s="8">
        <f t="shared" ref="J215:M215" si="81">SUM(J216+J217+J218+J219)</f>
        <v>240.5</v>
      </c>
      <c r="K215" s="8">
        <f t="shared" si="81"/>
        <v>240.5</v>
      </c>
      <c r="L215" s="8">
        <f t="shared" si="81"/>
        <v>404.8</v>
      </c>
      <c r="M215" s="8">
        <f t="shared" si="81"/>
        <v>404.8</v>
      </c>
      <c r="N215" s="13"/>
      <c r="O215" s="7"/>
    </row>
    <row r="216" spans="1:15" s="12" customFormat="1" ht="15.75" x14ac:dyDescent="0.2">
      <c r="A216" s="35"/>
      <c r="B216" s="5" t="s">
        <v>23</v>
      </c>
      <c r="C216" s="23"/>
      <c r="D216" s="8">
        <f>SUM(D223+D229+D235)</f>
        <v>0</v>
      </c>
      <c r="E216" s="8">
        <f>SUM(E223+E229+E235)</f>
        <v>0</v>
      </c>
      <c r="F216" s="8">
        <f t="shared" ref="F216:M216" si="82">SUM(F223+F229+F235)</f>
        <v>0</v>
      </c>
      <c r="G216" s="8">
        <f t="shared" si="82"/>
        <v>0</v>
      </c>
      <c r="H216" s="8">
        <f t="shared" si="82"/>
        <v>0</v>
      </c>
      <c r="I216" s="53">
        <f t="shared" si="82"/>
        <v>0</v>
      </c>
      <c r="J216" s="8">
        <f t="shared" si="82"/>
        <v>0</v>
      </c>
      <c r="K216" s="8">
        <f t="shared" si="82"/>
        <v>0</v>
      </c>
      <c r="L216" s="8">
        <f t="shared" si="82"/>
        <v>0</v>
      </c>
      <c r="M216" s="8">
        <f t="shared" si="82"/>
        <v>0</v>
      </c>
      <c r="N216" s="13"/>
      <c r="O216" s="7"/>
    </row>
    <row r="217" spans="1:15" s="12" customFormat="1" ht="15.75" x14ac:dyDescent="0.2">
      <c r="A217" s="35"/>
      <c r="B217" s="5" t="s">
        <v>24</v>
      </c>
      <c r="C217" s="23"/>
      <c r="D217" s="8">
        <f t="shared" ref="D217:M219" si="83">SUM(D224+D230+D236)</f>
        <v>0</v>
      </c>
      <c r="E217" s="8">
        <f t="shared" si="83"/>
        <v>0</v>
      </c>
      <c r="F217" s="8">
        <f t="shared" si="83"/>
        <v>0</v>
      </c>
      <c r="G217" s="8">
        <f t="shared" si="83"/>
        <v>0</v>
      </c>
      <c r="H217" s="8">
        <f t="shared" si="83"/>
        <v>0</v>
      </c>
      <c r="I217" s="53">
        <f t="shared" si="83"/>
        <v>0</v>
      </c>
      <c r="J217" s="8">
        <f t="shared" si="83"/>
        <v>0</v>
      </c>
      <c r="K217" s="8">
        <f t="shared" si="83"/>
        <v>0</v>
      </c>
      <c r="L217" s="8">
        <f t="shared" si="83"/>
        <v>0</v>
      </c>
      <c r="M217" s="8">
        <f t="shared" si="83"/>
        <v>0</v>
      </c>
      <c r="N217" s="13"/>
      <c r="O217" s="7"/>
    </row>
    <row r="218" spans="1:15" s="12" customFormat="1" ht="15.75" x14ac:dyDescent="0.2">
      <c r="A218" s="35"/>
      <c r="B218" s="5" t="s">
        <v>25</v>
      </c>
      <c r="C218" s="23"/>
      <c r="D218" s="8">
        <f>SUM(D225+D231+D237)</f>
        <v>3499.5440000000003</v>
      </c>
      <c r="E218" s="8">
        <f t="shared" si="83"/>
        <v>620</v>
      </c>
      <c r="F218" s="8">
        <f t="shared" si="83"/>
        <v>485.20000000000005</v>
      </c>
      <c r="G218" s="8">
        <f t="shared" si="83"/>
        <v>458.4</v>
      </c>
      <c r="H218" s="8">
        <f t="shared" si="83"/>
        <v>404.83499999999998</v>
      </c>
      <c r="I218" s="53">
        <f t="shared" si="83"/>
        <v>240.50899999999999</v>
      </c>
      <c r="J218" s="8">
        <f t="shared" si="83"/>
        <v>240.5</v>
      </c>
      <c r="K218" s="8">
        <f t="shared" si="83"/>
        <v>240.5</v>
      </c>
      <c r="L218" s="8">
        <f t="shared" si="83"/>
        <v>404.8</v>
      </c>
      <c r="M218" s="8">
        <f t="shared" si="83"/>
        <v>404.8</v>
      </c>
      <c r="N218" s="13"/>
      <c r="O218" s="7"/>
    </row>
    <row r="219" spans="1:15" s="12" customFormat="1" ht="15.75" x14ac:dyDescent="0.2">
      <c r="A219" s="35"/>
      <c r="B219" s="5" t="s">
        <v>26</v>
      </c>
      <c r="C219" s="23"/>
      <c r="D219" s="8">
        <f t="shared" si="83"/>
        <v>0</v>
      </c>
      <c r="E219" s="8">
        <f t="shared" si="83"/>
        <v>0</v>
      </c>
      <c r="F219" s="8">
        <f t="shared" si="83"/>
        <v>0</v>
      </c>
      <c r="G219" s="8">
        <f t="shared" si="83"/>
        <v>0</v>
      </c>
      <c r="H219" s="8">
        <f t="shared" si="83"/>
        <v>0</v>
      </c>
      <c r="I219" s="53">
        <f t="shared" si="83"/>
        <v>0</v>
      </c>
      <c r="J219" s="8">
        <f t="shared" si="83"/>
        <v>0</v>
      </c>
      <c r="K219" s="8">
        <f t="shared" si="83"/>
        <v>0</v>
      </c>
      <c r="L219" s="8">
        <f t="shared" si="83"/>
        <v>0</v>
      </c>
      <c r="M219" s="8">
        <f t="shared" si="83"/>
        <v>0</v>
      </c>
      <c r="N219" s="13"/>
      <c r="O219" s="7"/>
    </row>
    <row r="220" spans="1:15" s="12" customFormat="1" ht="15.75" x14ac:dyDescent="0.2">
      <c r="A220" s="35"/>
      <c r="B220" s="40"/>
      <c r="C220" s="83" t="s">
        <v>114</v>
      </c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5"/>
      <c r="O220" s="7"/>
    </row>
    <row r="221" spans="1:15" s="12" customFormat="1" ht="15.75" x14ac:dyDescent="0.2">
      <c r="A221" s="35"/>
      <c r="B221" s="40"/>
      <c r="C221" s="83" t="s">
        <v>115</v>
      </c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5"/>
      <c r="O221" s="7"/>
    </row>
    <row r="222" spans="1:15" s="12" customFormat="1" ht="63" x14ac:dyDescent="0.2">
      <c r="A222" s="35" t="s">
        <v>116</v>
      </c>
      <c r="B222" s="39" t="s">
        <v>117</v>
      </c>
      <c r="C222" s="21" t="s">
        <v>118</v>
      </c>
      <c r="D222" s="8">
        <f t="shared" ref="D222:M222" si="84">SUM(D223+D224+D225+D226)</f>
        <v>460</v>
      </c>
      <c r="E222" s="8">
        <f t="shared" si="84"/>
        <v>150</v>
      </c>
      <c r="F222" s="8">
        <f t="shared" si="84"/>
        <v>150</v>
      </c>
      <c r="G222" s="8">
        <f t="shared" si="84"/>
        <v>160</v>
      </c>
      <c r="H222" s="8">
        <f t="shared" si="84"/>
        <v>0</v>
      </c>
      <c r="I222" s="53">
        <f t="shared" si="84"/>
        <v>0</v>
      </c>
      <c r="J222" s="8">
        <f t="shared" si="84"/>
        <v>0</v>
      </c>
      <c r="K222" s="8">
        <f t="shared" si="84"/>
        <v>0</v>
      </c>
      <c r="L222" s="8">
        <f t="shared" si="84"/>
        <v>0</v>
      </c>
      <c r="M222" s="8">
        <f t="shared" si="84"/>
        <v>0</v>
      </c>
      <c r="N222" s="13" t="s">
        <v>119</v>
      </c>
      <c r="O222" s="7"/>
    </row>
    <row r="223" spans="1:15" s="12" customFormat="1" ht="15.75" x14ac:dyDescent="0.2">
      <c r="A223" s="35"/>
      <c r="B223" s="42" t="s">
        <v>23</v>
      </c>
      <c r="C223" s="29"/>
      <c r="D223" s="8">
        <f>SUM(E223:M223)</f>
        <v>0</v>
      </c>
      <c r="E223" s="8">
        <v>0</v>
      </c>
      <c r="F223" s="8">
        <v>0</v>
      </c>
      <c r="G223" s="8">
        <v>0</v>
      </c>
      <c r="H223" s="8">
        <v>0</v>
      </c>
      <c r="I223" s="53">
        <v>0</v>
      </c>
      <c r="J223" s="8">
        <v>0</v>
      </c>
      <c r="K223" s="8">
        <v>0</v>
      </c>
      <c r="L223" s="8">
        <v>0</v>
      </c>
      <c r="M223" s="8">
        <v>0</v>
      </c>
      <c r="N223" s="13"/>
      <c r="O223" s="7"/>
    </row>
    <row r="224" spans="1:15" s="12" customFormat="1" ht="15.75" x14ac:dyDescent="0.2">
      <c r="A224" s="35"/>
      <c r="B224" s="42" t="s">
        <v>24</v>
      </c>
      <c r="C224" s="23"/>
      <c r="D224" s="8">
        <f t="shared" ref="D224:D226" si="85">SUM(E224:M224)</f>
        <v>0</v>
      </c>
      <c r="E224" s="8">
        <v>0</v>
      </c>
      <c r="F224" s="8">
        <v>0</v>
      </c>
      <c r="G224" s="8">
        <v>0</v>
      </c>
      <c r="H224" s="8">
        <v>0</v>
      </c>
      <c r="I224" s="53">
        <v>0</v>
      </c>
      <c r="J224" s="8">
        <v>0</v>
      </c>
      <c r="K224" s="8">
        <v>0</v>
      </c>
      <c r="L224" s="8">
        <v>0</v>
      </c>
      <c r="M224" s="8">
        <v>0</v>
      </c>
      <c r="N224" s="13"/>
      <c r="O224" s="7"/>
    </row>
    <row r="225" spans="1:15" s="12" customFormat="1" ht="15.75" x14ac:dyDescent="0.2">
      <c r="A225" s="35"/>
      <c r="B225" s="42" t="s">
        <v>25</v>
      </c>
      <c r="C225" s="23"/>
      <c r="D225" s="8">
        <f t="shared" si="85"/>
        <v>460</v>
      </c>
      <c r="E225" s="8">
        <v>150</v>
      </c>
      <c r="F225" s="8">
        <v>150</v>
      </c>
      <c r="G225" s="8">
        <v>160</v>
      </c>
      <c r="H225" s="8">
        <v>0</v>
      </c>
      <c r="I225" s="53">
        <v>0</v>
      </c>
      <c r="J225" s="8">
        <v>0</v>
      </c>
      <c r="K225" s="8">
        <v>0</v>
      </c>
      <c r="L225" s="8">
        <v>0</v>
      </c>
      <c r="M225" s="8">
        <v>0</v>
      </c>
      <c r="N225" s="13"/>
      <c r="O225" s="7"/>
    </row>
    <row r="226" spans="1:15" s="12" customFormat="1" ht="15.75" x14ac:dyDescent="0.2">
      <c r="A226" s="35"/>
      <c r="B226" s="42" t="s">
        <v>26</v>
      </c>
      <c r="C226" s="23"/>
      <c r="D226" s="8">
        <f t="shared" si="85"/>
        <v>0</v>
      </c>
      <c r="E226" s="8">
        <v>0</v>
      </c>
      <c r="F226" s="8">
        <v>0</v>
      </c>
      <c r="G226" s="8">
        <v>0</v>
      </c>
      <c r="H226" s="8">
        <v>0</v>
      </c>
      <c r="I226" s="53">
        <v>0</v>
      </c>
      <c r="J226" s="8">
        <v>0</v>
      </c>
      <c r="K226" s="8">
        <v>0</v>
      </c>
      <c r="L226" s="8">
        <v>0</v>
      </c>
      <c r="M226" s="8">
        <v>0</v>
      </c>
      <c r="N226" s="13"/>
      <c r="O226" s="7"/>
    </row>
    <row r="227" spans="1:15" s="12" customFormat="1" ht="15.75" x14ac:dyDescent="0.2">
      <c r="A227" s="35"/>
      <c r="B227" s="40"/>
      <c r="C227" s="83" t="s">
        <v>120</v>
      </c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5"/>
      <c r="O227" s="7"/>
    </row>
    <row r="228" spans="1:15" s="12" customFormat="1" ht="63" x14ac:dyDescent="0.25">
      <c r="A228" s="35" t="s">
        <v>121</v>
      </c>
      <c r="B228" s="46" t="s">
        <v>122</v>
      </c>
      <c r="C228" s="21" t="s">
        <v>123</v>
      </c>
      <c r="D228" s="8">
        <f>SUM(D229+D230+D231+D232)</f>
        <v>2698.2440000000001</v>
      </c>
      <c r="E228" s="8">
        <f t="shared" ref="E228:M228" si="86">SUM(E229+E230+E231+E232)</f>
        <v>312.10000000000002</v>
      </c>
      <c r="F228" s="8">
        <f t="shared" si="86"/>
        <v>151.80000000000001</v>
      </c>
      <c r="G228" s="8">
        <f t="shared" si="86"/>
        <v>298.39999999999998</v>
      </c>
      <c r="H228" s="8">
        <f t="shared" si="86"/>
        <v>404.83499999999998</v>
      </c>
      <c r="I228" s="53">
        <f t="shared" si="86"/>
        <v>240.50899999999999</v>
      </c>
      <c r="J228" s="8">
        <f t="shared" si="86"/>
        <v>240.5</v>
      </c>
      <c r="K228" s="8">
        <f t="shared" si="86"/>
        <v>240.5</v>
      </c>
      <c r="L228" s="8">
        <f t="shared" si="86"/>
        <v>404.8</v>
      </c>
      <c r="M228" s="8">
        <f t="shared" si="86"/>
        <v>404.8</v>
      </c>
      <c r="N228" s="13" t="s">
        <v>124</v>
      </c>
      <c r="O228" s="7"/>
    </row>
    <row r="229" spans="1:15" s="12" customFormat="1" ht="15.75" x14ac:dyDescent="0.2">
      <c r="A229" s="35"/>
      <c r="B229" s="5" t="s">
        <v>23</v>
      </c>
      <c r="C229" s="23"/>
      <c r="D229" s="8">
        <f>SUM(E229:M229)</f>
        <v>0</v>
      </c>
      <c r="E229" s="8">
        <v>0</v>
      </c>
      <c r="F229" s="8">
        <v>0</v>
      </c>
      <c r="G229" s="8">
        <v>0</v>
      </c>
      <c r="H229" s="8">
        <v>0</v>
      </c>
      <c r="I229" s="53">
        <v>0</v>
      </c>
      <c r="J229" s="8">
        <v>0</v>
      </c>
      <c r="K229" s="8">
        <v>0</v>
      </c>
      <c r="L229" s="8">
        <v>0</v>
      </c>
      <c r="M229" s="8">
        <v>0</v>
      </c>
      <c r="N229" s="13"/>
      <c r="O229" s="7"/>
    </row>
    <row r="230" spans="1:15" s="12" customFormat="1" ht="15.75" x14ac:dyDescent="0.2">
      <c r="A230" s="35"/>
      <c r="B230" s="5" t="s">
        <v>24</v>
      </c>
      <c r="C230" s="23"/>
      <c r="D230" s="8">
        <f t="shared" ref="D230:D232" si="87">SUM(E230:M230)</f>
        <v>0</v>
      </c>
      <c r="E230" s="8">
        <v>0</v>
      </c>
      <c r="F230" s="8">
        <v>0</v>
      </c>
      <c r="G230" s="8">
        <v>0</v>
      </c>
      <c r="H230" s="8">
        <v>0</v>
      </c>
      <c r="I230" s="53">
        <v>0</v>
      </c>
      <c r="J230" s="8">
        <v>0</v>
      </c>
      <c r="K230" s="8">
        <v>0</v>
      </c>
      <c r="L230" s="8">
        <v>0</v>
      </c>
      <c r="M230" s="8">
        <v>0</v>
      </c>
      <c r="N230" s="13"/>
      <c r="O230" s="7"/>
    </row>
    <row r="231" spans="1:15" s="12" customFormat="1" ht="15.75" x14ac:dyDescent="0.2">
      <c r="A231" s="35"/>
      <c r="B231" s="5" t="s">
        <v>25</v>
      </c>
      <c r="C231" s="23"/>
      <c r="D231" s="8">
        <f t="shared" si="87"/>
        <v>2698.2440000000001</v>
      </c>
      <c r="E231" s="8">
        <v>312.10000000000002</v>
      </c>
      <c r="F231" s="8">
        <v>151.80000000000001</v>
      </c>
      <c r="G231" s="8">
        <v>298.39999999999998</v>
      </c>
      <c r="H231" s="8">
        <v>404.83499999999998</v>
      </c>
      <c r="I231" s="53">
        <v>240.50899999999999</v>
      </c>
      <c r="J231" s="8">
        <v>240.5</v>
      </c>
      <c r="K231" s="8">
        <v>240.5</v>
      </c>
      <c r="L231" s="8">
        <v>404.8</v>
      </c>
      <c r="M231" s="8">
        <v>404.8</v>
      </c>
      <c r="N231" s="13"/>
      <c r="O231" s="7"/>
    </row>
    <row r="232" spans="1:15" s="12" customFormat="1" ht="15.75" x14ac:dyDescent="0.2">
      <c r="A232" s="35"/>
      <c r="B232" s="5" t="s">
        <v>26</v>
      </c>
      <c r="C232" s="23"/>
      <c r="D232" s="8">
        <f t="shared" si="87"/>
        <v>0</v>
      </c>
      <c r="E232" s="8">
        <v>0</v>
      </c>
      <c r="F232" s="8">
        <v>0</v>
      </c>
      <c r="G232" s="8">
        <v>0</v>
      </c>
      <c r="H232" s="8">
        <v>0</v>
      </c>
      <c r="I232" s="53">
        <v>0</v>
      </c>
      <c r="J232" s="8">
        <v>0</v>
      </c>
      <c r="K232" s="8">
        <v>0</v>
      </c>
      <c r="L232" s="8">
        <v>0</v>
      </c>
      <c r="M232" s="8">
        <v>0</v>
      </c>
      <c r="N232" s="13"/>
      <c r="O232" s="7"/>
    </row>
    <row r="233" spans="1:15" s="12" customFormat="1" ht="15.75" x14ac:dyDescent="0.2">
      <c r="A233" s="35"/>
      <c r="B233" s="40"/>
      <c r="C233" s="83" t="s">
        <v>125</v>
      </c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5"/>
      <c r="O233" s="7"/>
    </row>
    <row r="234" spans="1:15" s="12" customFormat="1" ht="63" x14ac:dyDescent="0.2">
      <c r="A234" s="35" t="s">
        <v>126</v>
      </c>
      <c r="B234" s="36" t="s">
        <v>81</v>
      </c>
      <c r="C234" s="21" t="s">
        <v>123</v>
      </c>
      <c r="D234" s="8">
        <f>SUM(D235+D236+D237+D238)</f>
        <v>341.3</v>
      </c>
      <c r="E234" s="8">
        <f>SUM(E235+E236+E237+E238)</f>
        <v>157.9</v>
      </c>
      <c r="F234" s="8">
        <f>SUM(F235+F236+F237+F238)</f>
        <v>183.4</v>
      </c>
      <c r="G234" s="8">
        <f t="shared" ref="G234:M234" si="88">SUM(G235+G236+G237+G238)</f>
        <v>0</v>
      </c>
      <c r="H234" s="8">
        <f t="shared" si="88"/>
        <v>0</v>
      </c>
      <c r="I234" s="53">
        <f t="shared" si="88"/>
        <v>0</v>
      </c>
      <c r="J234" s="8">
        <f t="shared" si="88"/>
        <v>0</v>
      </c>
      <c r="K234" s="8">
        <f t="shared" si="88"/>
        <v>0</v>
      </c>
      <c r="L234" s="8">
        <f t="shared" si="88"/>
        <v>0</v>
      </c>
      <c r="M234" s="8">
        <f t="shared" si="88"/>
        <v>0</v>
      </c>
      <c r="N234" s="13" t="s">
        <v>127</v>
      </c>
      <c r="O234" s="7"/>
    </row>
    <row r="235" spans="1:15" s="12" customFormat="1" ht="15.75" x14ac:dyDescent="0.2">
      <c r="A235" s="35"/>
      <c r="B235" s="5" t="s">
        <v>23</v>
      </c>
      <c r="C235" s="23"/>
      <c r="D235" s="8">
        <f>SUM(E235:M235)</f>
        <v>0</v>
      </c>
      <c r="E235" s="8">
        <v>0</v>
      </c>
      <c r="F235" s="8">
        <v>0</v>
      </c>
      <c r="G235" s="8">
        <v>0</v>
      </c>
      <c r="H235" s="8">
        <v>0</v>
      </c>
      <c r="I235" s="53">
        <v>0</v>
      </c>
      <c r="J235" s="8">
        <v>0</v>
      </c>
      <c r="K235" s="8">
        <v>0</v>
      </c>
      <c r="L235" s="8">
        <v>0</v>
      </c>
      <c r="M235" s="8">
        <v>0</v>
      </c>
      <c r="N235" s="13"/>
      <c r="O235" s="7"/>
    </row>
    <row r="236" spans="1:15" s="12" customFormat="1" ht="15.75" x14ac:dyDescent="0.2">
      <c r="A236" s="35"/>
      <c r="B236" s="5" t="s">
        <v>24</v>
      </c>
      <c r="C236" s="23"/>
      <c r="D236" s="8">
        <f t="shared" ref="D236:D237" si="89">SUM(E236:M236)</f>
        <v>0</v>
      </c>
      <c r="E236" s="8">
        <v>0</v>
      </c>
      <c r="F236" s="8">
        <v>0</v>
      </c>
      <c r="G236" s="8">
        <v>0</v>
      </c>
      <c r="H236" s="8">
        <v>0</v>
      </c>
      <c r="I236" s="53">
        <v>0</v>
      </c>
      <c r="J236" s="8">
        <v>0</v>
      </c>
      <c r="K236" s="8">
        <v>0</v>
      </c>
      <c r="L236" s="8">
        <v>0</v>
      </c>
      <c r="M236" s="8">
        <v>0</v>
      </c>
      <c r="N236" s="13"/>
      <c r="O236" s="7"/>
    </row>
    <row r="237" spans="1:15" s="12" customFormat="1" ht="15.75" x14ac:dyDescent="0.2">
      <c r="A237" s="35"/>
      <c r="B237" s="5" t="s">
        <v>25</v>
      </c>
      <c r="C237" s="23"/>
      <c r="D237" s="8">
        <f t="shared" si="89"/>
        <v>341.3</v>
      </c>
      <c r="E237" s="8">
        <v>157.9</v>
      </c>
      <c r="F237" s="8">
        <v>183.4</v>
      </c>
      <c r="G237" s="8">
        <v>0</v>
      </c>
      <c r="H237" s="8">
        <v>0</v>
      </c>
      <c r="I237" s="53">
        <v>0</v>
      </c>
      <c r="J237" s="8">
        <v>0</v>
      </c>
      <c r="K237" s="8">
        <v>0</v>
      </c>
      <c r="L237" s="8">
        <v>0</v>
      </c>
      <c r="M237" s="8">
        <v>0</v>
      </c>
      <c r="N237" s="13"/>
      <c r="O237" s="7"/>
    </row>
    <row r="238" spans="1:15" s="12" customFormat="1" ht="15.75" x14ac:dyDescent="0.2">
      <c r="A238" s="35"/>
      <c r="B238" s="5" t="s">
        <v>26</v>
      </c>
      <c r="C238" s="23"/>
      <c r="D238" s="8">
        <f>SUM(E238:M238)</f>
        <v>0</v>
      </c>
      <c r="E238" s="8">
        <v>0</v>
      </c>
      <c r="F238" s="8">
        <v>0</v>
      </c>
      <c r="G238" s="8">
        <v>0</v>
      </c>
      <c r="H238" s="8">
        <v>0</v>
      </c>
      <c r="I238" s="53">
        <v>0</v>
      </c>
      <c r="J238" s="8">
        <v>0</v>
      </c>
      <c r="K238" s="8">
        <v>0</v>
      </c>
      <c r="L238" s="8">
        <v>0</v>
      </c>
      <c r="M238" s="8">
        <v>0</v>
      </c>
      <c r="N238" s="13"/>
      <c r="O238" s="7"/>
    </row>
    <row r="239" spans="1:15" s="12" customFormat="1" ht="78.75" x14ac:dyDescent="0.2">
      <c r="A239" s="33" t="s">
        <v>128</v>
      </c>
      <c r="B239" s="34" t="s">
        <v>129</v>
      </c>
      <c r="C239" s="23"/>
      <c r="D239" s="6">
        <f>SUM(D244+D249+D254)</f>
        <v>46458.813890000005</v>
      </c>
      <c r="E239" s="6">
        <f t="shared" ref="E239:M241" si="90">SUM(E244+E249+E254)</f>
        <v>4202</v>
      </c>
      <c r="F239" s="6">
        <f t="shared" si="90"/>
        <v>4074.7</v>
      </c>
      <c r="G239" s="6">
        <f t="shared" si="90"/>
        <v>4078.9978900000001</v>
      </c>
      <c r="H239" s="6">
        <f t="shared" si="90"/>
        <v>4928.8999999999996</v>
      </c>
      <c r="I239" s="66">
        <f t="shared" si="90"/>
        <v>5675.4160000000002</v>
      </c>
      <c r="J239" s="6">
        <f>SUM(J244+J249+J254)</f>
        <v>6005.5</v>
      </c>
      <c r="K239" s="6">
        <f t="shared" si="90"/>
        <v>6018.9</v>
      </c>
      <c r="L239" s="6">
        <f t="shared" si="90"/>
        <v>5737.2000000000007</v>
      </c>
      <c r="M239" s="6">
        <f t="shared" si="90"/>
        <v>5737.2000000000007</v>
      </c>
      <c r="N239" s="13"/>
      <c r="O239" s="7"/>
    </row>
    <row r="240" spans="1:15" s="12" customFormat="1" ht="15.75" x14ac:dyDescent="0.2">
      <c r="A240" s="35"/>
      <c r="B240" s="5" t="s">
        <v>23</v>
      </c>
      <c r="C240" s="23"/>
      <c r="D240" s="8">
        <f>SUM(D245+D250+D255)</f>
        <v>0</v>
      </c>
      <c r="E240" s="8">
        <f>SUM(E245+E250+E255)</f>
        <v>0</v>
      </c>
      <c r="F240" s="8">
        <f t="shared" si="90"/>
        <v>0</v>
      </c>
      <c r="G240" s="8">
        <f t="shared" si="90"/>
        <v>0</v>
      </c>
      <c r="H240" s="8">
        <f t="shared" si="90"/>
        <v>0</v>
      </c>
      <c r="I240" s="53">
        <f t="shared" si="90"/>
        <v>0</v>
      </c>
      <c r="J240" s="8">
        <f t="shared" si="90"/>
        <v>0</v>
      </c>
      <c r="K240" s="8">
        <f t="shared" si="90"/>
        <v>0</v>
      </c>
      <c r="L240" s="8">
        <f t="shared" si="90"/>
        <v>0</v>
      </c>
      <c r="M240" s="8">
        <f t="shared" si="90"/>
        <v>0</v>
      </c>
      <c r="N240" s="13"/>
      <c r="O240" s="7"/>
    </row>
    <row r="241" spans="1:15" s="12" customFormat="1" ht="15.75" x14ac:dyDescent="0.2">
      <c r="A241" s="35"/>
      <c r="B241" s="5" t="s">
        <v>24</v>
      </c>
      <c r="C241" s="23"/>
      <c r="D241" s="9">
        <f>SUM(D246+D251+D256)</f>
        <v>22862.5</v>
      </c>
      <c r="E241" s="9">
        <f>SUM(E246+E251+E256)</f>
        <v>1271.5</v>
      </c>
      <c r="F241" s="9">
        <f>SUM(F246+F251+F256)</f>
        <v>2307.6</v>
      </c>
      <c r="G241" s="9">
        <f>SUM(G246+G251+G256)</f>
        <v>2272.5</v>
      </c>
      <c r="H241" s="9">
        <f>SUM(H246+H251+H256)</f>
        <v>2695</v>
      </c>
      <c r="I241" s="54">
        <f>SUM(I246+I251+I256)</f>
        <v>2817.3</v>
      </c>
      <c r="J241" s="9">
        <f t="shared" si="90"/>
        <v>2833.3</v>
      </c>
      <c r="K241" s="9">
        <f t="shared" si="90"/>
        <v>2846.7</v>
      </c>
      <c r="L241" s="9">
        <f t="shared" si="90"/>
        <v>2909.3</v>
      </c>
      <c r="M241" s="9">
        <f t="shared" si="90"/>
        <v>2909.3</v>
      </c>
      <c r="N241" s="13"/>
      <c r="O241" s="7"/>
    </row>
    <row r="242" spans="1:15" s="12" customFormat="1" ht="15.75" x14ac:dyDescent="0.2">
      <c r="A242" s="35"/>
      <c r="B242" s="5" t="s">
        <v>25</v>
      </c>
      <c r="C242" s="23"/>
      <c r="D242" s="9">
        <f>SUM(D247+D252+D257)</f>
        <v>23596.313890000005</v>
      </c>
      <c r="E242" s="9">
        <f t="shared" ref="E242:M242" si="91">SUM(E247+E252+E257)</f>
        <v>2930.5</v>
      </c>
      <c r="F242" s="9">
        <f t="shared" si="91"/>
        <v>1767.1</v>
      </c>
      <c r="G242" s="9">
        <f t="shared" si="91"/>
        <v>1806.4978900000001</v>
      </c>
      <c r="H242" s="9">
        <f t="shared" si="91"/>
        <v>2233.9</v>
      </c>
      <c r="I242" s="54">
        <f t="shared" si="91"/>
        <v>2858.116</v>
      </c>
      <c r="J242" s="9">
        <f>SUM(J247+J252+J257)</f>
        <v>3172.2000000000003</v>
      </c>
      <c r="K242" s="9">
        <f t="shared" si="91"/>
        <v>3172.2000000000003</v>
      </c>
      <c r="L242" s="9">
        <f t="shared" si="91"/>
        <v>2827.9</v>
      </c>
      <c r="M242" s="9">
        <f t="shared" si="91"/>
        <v>2827.9</v>
      </c>
      <c r="N242" s="13"/>
      <c r="O242" s="7"/>
    </row>
    <row r="243" spans="1:15" s="12" customFormat="1" ht="15.75" x14ac:dyDescent="0.2">
      <c r="A243" s="35"/>
      <c r="B243" s="5" t="s">
        <v>26</v>
      </c>
      <c r="C243" s="23"/>
      <c r="D243" s="8">
        <f t="shared" ref="D243:M243" si="92">SUM(D248+D253+D258)</f>
        <v>0</v>
      </c>
      <c r="E243" s="8">
        <f t="shared" si="92"/>
        <v>0</v>
      </c>
      <c r="F243" s="8">
        <f t="shared" si="92"/>
        <v>0</v>
      </c>
      <c r="G243" s="8">
        <f t="shared" si="92"/>
        <v>0</v>
      </c>
      <c r="H243" s="8">
        <f t="shared" si="92"/>
        <v>0</v>
      </c>
      <c r="I243" s="53">
        <f t="shared" si="92"/>
        <v>0</v>
      </c>
      <c r="J243" s="8">
        <f t="shared" si="92"/>
        <v>0</v>
      </c>
      <c r="K243" s="8">
        <f t="shared" si="92"/>
        <v>0</v>
      </c>
      <c r="L243" s="8">
        <f t="shared" si="92"/>
        <v>0</v>
      </c>
      <c r="M243" s="8">
        <f t="shared" si="92"/>
        <v>0</v>
      </c>
      <c r="N243" s="13"/>
      <c r="O243" s="7"/>
    </row>
    <row r="244" spans="1:15" s="12" customFormat="1" ht="47.25" x14ac:dyDescent="0.2">
      <c r="A244" s="35" t="s">
        <v>130</v>
      </c>
      <c r="B244" s="36" t="s">
        <v>36</v>
      </c>
      <c r="C244" s="23"/>
      <c r="D244" s="8">
        <f>SUM(D245+D246+D247+D248)</f>
        <v>0</v>
      </c>
      <c r="E244" s="8">
        <f t="shared" ref="E244:M244" si="93">SUM(E245+E246+E247+E248)</f>
        <v>0</v>
      </c>
      <c r="F244" s="8">
        <f t="shared" si="93"/>
        <v>0</v>
      </c>
      <c r="G244" s="8">
        <f t="shared" si="93"/>
        <v>0</v>
      </c>
      <c r="H244" s="8">
        <f t="shared" si="93"/>
        <v>0</v>
      </c>
      <c r="I244" s="53">
        <f t="shared" si="93"/>
        <v>0</v>
      </c>
      <c r="J244" s="8">
        <f t="shared" si="93"/>
        <v>0</v>
      </c>
      <c r="K244" s="8">
        <f t="shared" si="93"/>
        <v>0</v>
      </c>
      <c r="L244" s="8">
        <f t="shared" si="93"/>
        <v>0</v>
      </c>
      <c r="M244" s="8">
        <f t="shared" si="93"/>
        <v>0</v>
      </c>
      <c r="N244" s="13"/>
      <c r="O244" s="7"/>
    </row>
    <row r="245" spans="1:15" s="12" customFormat="1" ht="15.75" x14ac:dyDescent="0.2">
      <c r="A245" s="35"/>
      <c r="B245" s="5" t="s">
        <v>23</v>
      </c>
      <c r="C245" s="23"/>
      <c r="D245" s="8">
        <f>SUM(E245:M245)</f>
        <v>0</v>
      </c>
      <c r="E245" s="8">
        <v>0</v>
      </c>
      <c r="F245" s="8">
        <v>0</v>
      </c>
      <c r="G245" s="8">
        <v>0</v>
      </c>
      <c r="H245" s="8">
        <v>0</v>
      </c>
      <c r="I245" s="53">
        <v>0</v>
      </c>
      <c r="J245" s="8">
        <v>0</v>
      </c>
      <c r="K245" s="8">
        <v>0</v>
      </c>
      <c r="L245" s="8">
        <v>0</v>
      </c>
      <c r="M245" s="8">
        <v>0</v>
      </c>
      <c r="N245" s="13"/>
      <c r="O245" s="7"/>
    </row>
    <row r="246" spans="1:15" s="12" customFormat="1" ht="15.75" x14ac:dyDescent="0.2">
      <c r="A246" s="35"/>
      <c r="B246" s="5" t="s">
        <v>24</v>
      </c>
      <c r="C246" s="23"/>
      <c r="D246" s="8">
        <f t="shared" ref="D246:D248" si="94">SUM(E246:M246)</f>
        <v>0</v>
      </c>
      <c r="E246" s="8">
        <v>0</v>
      </c>
      <c r="F246" s="8">
        <v>0</v>
      </c>
      <c r="G246" s="8">
        <v>0</v>
      </c>
      <c r="H246" s="8">
        <v>0</v>
      </c>
      <c r="I246" s="53">
        <v>0</v>
      </c>
      <c r="J246" s="8">
        <v>0</v>
      </c>
      <c r="K246" s="8">
        <v>0</v>
      </c>
      <c r="L246" s="8">
        <v>0</v>
      </c>
      <c r="M246" s="8">
        <v>0</v>
      </c>
      <c r="N246" s="13"/>
      <c r="O246" s="7"/>
    </row>
    <row r="247" spans="1:15" s="12" customFormat="1" ht="15.75" x14ac:dyDescent="0.2">
      <c r="A247" s="35"/>
      <c r="B247" s="5" t="s">
        <v>25</v>
      </c>
      <c r="C247" s="23"/>
      <c r="D247" s="8">
        <f t="shared" si="94"/>
        <v>0</v>
      </c>
      <c r="E247" s="8">
        <v>0</v>
      </c>
      <c r="F247" s="8">
        <v>0</v>
      </c>
      <c r="G247" s="8">
        <v>0</v>
      </c>
      <c r="H247" s="8">
        <v>0</v>
      </c>
      <c r="I247" s="53">
        <v>0</v>
      </c>
      <c r="J247" s="8">
        <v>0</v>
      </c>
      <c r="K247" s="8">
        <v>0</v>
      </c>
      <c r="L247" s="8">
        <v>0</v>
      </c>
      <c r="M247" s="8">
        <v>0</v>
      </c>
      <c r="N247" s="13"/>
      <c r="O247" s="7"/>
    </row>
    <row r="248" spans="1:15" s="12" customFormat="1" ht="15.75" x14ac:dyDescent="0.2">
      <c r="A248" s="35"/>
      <c r="B248" s="5" t="s">
        <v>26</v>
      </c>
      <c r="C248" s="23"/>
      <c r="D248" s="8">
        <f t="shared" si="94"/>
        <v>0</v>
      </c>
      <c r="E248" s="8">
        <v>0</v>
      </c>
      <c r="F248" s="8">
        <v>0</v>
      </c>
      <c r="G248" s="8">
        <v>0</v>
      </c>
      <c r="H248" s="8">
        <v>0</v>
      </c>
      <c r="I248" s="53">
        <v>0</v>
      </c>
      <c r="J248" s="8">
        <v>0</v>
      </c>
      <c r="K248" s="8">
        <v>0</v>
      </c>
      <c r="L248" s="8">
        <v>0</v>
      </c>
      <c r="M248" s="8">
        <v>0</v>
      </c>
      <c r="N248" s="13"/>
      <c r="O248" s="7"/>
    </row>
    <row r="249" spans="1:15" s="12" customFormat="1" ht="63" x14ac:dyDescent="0.2">
      <c r="A249" s="35" t="s">
        <v>131</v>
      </c>
      <c r="B249" s="36" t="s">
        <v>40</v>
      </c>
      <c r="C249" s="23"/>
      <c r="D249" s="8">
        <f>SUM(D250+D251+D252+D253)</f>
        <v>0</v>
      </c>
      <c r="E249" s="8">
        <f>SUM(E250+E251+E252+E253)</f>
        <v>0</v>
      </c>
      <c r="F249" s="8">
        <f t="shared" ref="F249:M249" si="95">SUM(F250+F251+F252+F253)</f>
        <v>0</v>
      </c>
      <c r="G249" s="8">
        <f t="shared" si="95"/>
        <v>0</v>
      </c>
      <c r="H249" s="8">
        <f t="shared" si="95"/>
        <v>0</v>
      </c>
      <c r="I249" s="53">
        <f t="shared" si="95"/>
        <v>0</v>
      </c>
      <c r="J249" s="8">
        <f t="shared" si="95"/>
        <v>0</v>
      </c>
      <c r="K249" s="8">
        <f t="shared" si="95"/>
        <v>0</v>
      </c>
      <c r="L249" s="8">
        <f t="shared" si="95"/>
        <v>0</v>
      </c>
      <c r="M249" s="8">
        <f t="shared" si="95"/>
        <v>0</v>
      </c>
      <c r="N249" s="13"/>
      <c r="O249" s="7"/>
    </row>
    <row r="250" spans="1:15" s="12" customFormat="1" ht="15.75" x14ac:dyDescent="0.2">
      <c r="A250" s="35"/>
      <c r="B250" s="5" t="s">
        <v>23</v>
      </c>
      <c r="C250" s="23"/>
      <c r="D250" s="8">
        <f>SUM(E250:M250)</f>
        <v>0</v>
      </c>
      <c r="E250" s="8">
        <v>0</v>
      </c>
      <c r="F250" s="8">
        <v>0</v>
      </c>
      <c r="G250" s="8">
        <v>0</v>
      </c>
      <c r="H250" s="8">
        <v>0</v>
      </c>
      <c r="I250" s="53">
        <v>0</v>
      </c>
      <c r="J250" s="8">
        <v>0</v>
      </c>
      <c r="K250" s="8">
        <v>0</v>
      </c>
      <c r="L250" s="8">
        <v>0</v>
      </c>
      <c r="M250" s="8">
        <v>0</v>
      </c>
      <c r="N250" s="13"/>
      <c r="O250" s="7"/>
    </row>
    <row r="251" spans="1:15" s="12" customFormat="1" ht="15.75" x14ac:dyDescent="0.2">
      <c r="A251" s="35"/>
      <c r="B251" s="5" t="s">
        <v>24</v>
      </c>
      <c r="C251" s="23"/>
      <c r="D251" s="8">
        <f t="shared" ref="D251:D253" si="96">SUM(E251:M251)</f>
        <v>0</v>
      </c>
      <c r="E251" s="8">
        <v>0</v>
      </c>
      <c r="F251" s="8">
        <v>0</v>
      </c>
      <c r="G251" s="8">
        <v>0</v>
      </c>
      <c r="H251" s="8">
        <v>0</v>
      </c>
      <c r="I251" s="53">
        <v>0</v>
      </c>
      <c r="J251" s="8">
        <v>0</v>
      </c>
      <c r="K251" s="8">
        <v>0</v>
      </c>
      <c r="L251" s="8">
        <v>0</v>
      </c>
      <c r="M251" s="8">
        <v>0</v>
      </c>
      <c r="N251" s="13"/>
      <c r="O251" s="7"/>
    </row>
    <row r="252" spans="1:15" s="12" customFormat="1" ht="15.75" x14ac:dyDescent="0.2">
      <c r="A252" s="35"/>
      <c r="B252" s="5" t="s">
        <v>25</v>
      </c>
      <c r="C252" s="23"/>
      <c r="D252" s="8">
        <f t="shared" si="96"/>
        <v>0</v>
      </c>
      <c r="E252" s="8">
        <v>0</v>
      </c>
      <c r="F252" s="8">
        <v>0</v>
      </c>
      <c r="G252" s="8">
        <v>0</v>
      </c>
      <c r="H252" s="8">
        <v>0</v>
      </c>
      <c r="I252" s="53">
        <v>0</v>
      </c>
      <c r="J252" s="8">
        <v>0</v>
      </c>
      <c r="K252" s="8">
        <v>0</v>
      </c>
      <c r="L252" s="8">
        <v>0</v>
      </c>
      <c r="M252" s="8">
        <v>0</v>
      </c>
      <c r="N252" s="13"/>
      <c r="O252" s="7"/>
    </row>
    <row r="253" spans="1:15" s="12" customFormat="1" ht="15.75" x14ac:dyDescent="0.2">
      <c r="A253" s="35"/>
      <c r="B253" s="5" t="s">
        <v>26</v>
      </c>
      <c r="C253" s="23"/>
      <c r="D253" s="8">
        <f t="shared" si="96"/>
        <v>0</v>
      </c>
      <c r="E253" s="8">
        <v>0</v>
      </c>
      <c r="F253" s="8">
        <v>0</v>
      </c>
      <c r="G253" s="8">
        <v>0</v>
      </c>
      <c r="H253" s="8">
        <v>0</v>
      </c>
      <c r="I253" s="53">
        <v>0</v>
      </c>
      <c r="J253" s="8">
        <v>0</v>
      </c>
      <c r="K253" s="8">
        <v>0</v>
      </c>
      <c r="L253" s="8">
        <v>0</v>
      </c>
      <c r="M253" s="8">
        <v>0</v>
      </c>
      <c r="N253" s="13"/>
      <c r="O253" s="7"/>
    </row>
    <row r="254" spans="1:15" s="12" customFormat="1" ht="47.25" x14ac:dyDescent="0.2">
      <c r="A254" s="35" t="s">
        <v>132</v>
      </c>
      <c r="B254" s="36" t="s">
        <v>113</v>
      </c>
      <c r="C254" s="23"/>
      <c r="D254" s="9">
        <f t="shared" ref="D254:M254" si="97">SUM(D255+D256+D257+D258)</f>
        <v>46458.813890000005</v>
      </c>
      <c r="E254" s="9">
        <f t="shared" si="97"/>
        <v>4202</v>
      </c>
      <c r="F254" s="9">
        <f t="shared" si="97"/>
        <v>4074.7</v>
      </c>
      <c r="G254" s="9">
        <f t="shared" si="97"/>
        <v>4078.9978900000001</v>
      </c>
      <c r="H254" s="9">
        <f t="shared" si="97"/>
        <v>4928.8999999999996</v>
      </c>
      <c r="I254" s="54">
        <f t="shared" si="97"/>
        <v>5675.4160000000002</v>
      </c>
      <c r="J254" s="9">
        <f t="shared" si="97"/>
        <v>6005.5</v>
      </c>
      <c r="K254" s="9">
        <f t="shared" si="97"/>
        <v>6018.9</v>
      </c>
      <c r="L254" s="9">
        <f t="shared" si="97"/>
        <v>5737.2000000000007</v>
      </c>
      <c r="M254" s="9">
        <f t="shared" si="97"/>
        <v>5737.2000000000007</v>
      </c>
      <c r="N254" s="13"/>
      <c r="O254" s="7"/>
    </row>
    <row r="255" spans="1:15" s="12" customFormat="1" ht="15.75" x14ac:dyDescent="0.2">
      <c r="A255" s="35"/>
      <c r="B255" s="5" t="s">
        <v>23</v>
      </c>
      <c r="C255" s="23"/>
      <c r="D255" s="8">
        <f>SUM(E255:M255)</f>
        <v>0</v>
      </c>
      <c r="E255" s="8">
        <f>SUM(E262+E268)</f>
        <v>0</v>
      </c>
      <c r="F255" s="8">
        <f>SUM(F262+F280)</f>
        <v>0</v>
      </c>
      <c r="G255" s="8">
        <f>SUM(G262+G268)</f>
        <v>0</v>
      </c>
      <c r="H255" s="8">
        <f>SUM(H262+H268)</f>
        <v>0</v>
      </c>
      <c r="I255" s="53">
        <f>SUM(I262+I268)</f>
        <v>0</v>
      </c>
      <c r="J255" s="8">
        <f>SUM(J262+J280)</f>
        <v>0</v>
      </c>
      <c r="K255" s="8">
        <f t="shared" ref="K255:M255" si="98">SUM(K262+K280)</f>
        <v>0</v>
      </c>
      <c r="L255" s="8">
        <f t="shared" si="98"/>
        <v>0</v>
      </c>
      <c r="M255" s="8">
        <f t="shared" si="98"/>
        <v>0</v>
      </c>
      <c r="N255" s="13"/>
      <c r="O255" s="7"/>
    </row>
    <row r="256" spans="1:15" s="12" customFormat="1" ht="15.75" x14ac:dyDescent="0.2">
      <c r="A256" s="35"/>
      <c r="B256" s="5" t="s">
        <v>24</v>
      </c>
      <c r="C256" s="23"/>
      <c r="D256" s="9">
        <f>SUM(E256:M256)</f>
        <v>22862.5</v>
      </c>
      <c r="E256" s="9">
        <f>SUM(E263+E281)</f>
        <v>1271.5</v>
      </c>
      <c r="F256" s="9">
        <f t="shared" ref="F256:M258" si="99">SUM(F263+F281)</f>
        <v>2307.6</v>
      </c>
      <c r="G256" s="9">
        <f t="shared" si="99"/>
        <v>2272.5</v>
      </c>
      <c r="H256" s="9">
        <f t="shared" si="99"/>
        <v>2695</v>
      </c>
      <c r="I256" s="54">
        <f t="shared" si="99"/>
        <v>2817.3</v>
      </c>
      <c r="J256" s="9">
        <f t="shared" si="99"/>
        <v>2833.3</v>
      </c>
      <c r="K256" s="9">
        <f t="shared" si="99"/>
        <v>2846.7</v>
      </c>
      <c r="L256" s="9">
        <f t="shared" si="99"/>
        <v>2909.3</v>
      </c>
      <c r="M256" s="9">
        <f t="shared" si="99"/>
        <v>2909.3</v>
      </c>
      <c r="N256" s="13"/>
      <c r="O256" s="7"/>
    </row>
    <row r="257" spans="1:15" s="12" customFormat="1" ht="15.75" x14ac:dyDescent="0.2">
      <c r="A257" s="35"/>
      <c r="B257" s="5" t="s">
        <v>25</v>
      </c>
      <c r="C257" s="23"/>
      <c r="D257" s="9">
        <f>SUM(E257:M257)</f>
        <v>23596.313890000005</v>
      </c>
      <c r="E257" s="9">
        <f>SUM(E264+E282)</f>
        <v>2930.5</v>
      </c>
      <c r="F257" s="9">
        <f t="shared" si="99"/>
        <v>1767.1</v>
      </c>
      <c r="G257" s="9">
        <f t="shared" si="99"/>
        <v>1806.4978900000001</v>
      </c>
      <c r="H257" s="9">
        <f t="shared" si="99"/>
        <v>2233.9</v>
      </c>
      <c r="I257" s="54">
        <f t="shared" si="99"/>
        <v>2858.116</v>
      </c>
      <c r="J257" s="9">
        <f t="shared" si="99"/>
        <v>3172.2000000000003</v>
      </c>
      <c r="K257" s="9">
        <f t="shared" si="99"/>
        <v>3172.2000000000003</v>
      </c>
      <c r="L257" s="9">
        <f t="shared" si="99"/>
        <v>2827.9</v>
      </c>
      <c r="M257" s="9">
        <f t="shared" si="99"/>
        <v>2827.9</v>
      </c>
      <c r="N257" s="13"/>
      <c r="O257" s="7"/>
    </row>
    <row r="258" spans="1:15" s="12" customFormat="1" ht="15.75" x14ac:dyDescent="0.2">
      <c r="A258" s="35"/>
      <c r="B258" s="5" t="s">
        <v>26</v>
      </c>
      <c r="C258" s="23"/>
      <c r="D258" s="8">
        <f>SUM(E258:M258)</f>
        <v>0</v>
      </c>
      <c r="E258" s="8">
        <f>SUM(E265+E283)</f>
        <v>0</v>
      </c>
      <c r="F258" s="8">
        <f t="shared" si="99"/>
        <v>0</v>
      </c>
      <c r="G258" s="8">
        <f t="shared" si="99"/>
        <v>0</v>
      </c>
      <c r="H258" s="8">
        <f t="shared" si="99"/>
        <v>0</v>
      </c>
      <c r="I258" s="53">
        <f t="shared" si="99"/>
        <v>0</v>
      </c>
      <c r="J258" s="8">
        <f t="shared" si="99"/>
        <v>0</v>
      </c>
      <c r="K258" s="8">
        <f t="shared" si="99"/>
        <v>0</v>
      </c>
      <c r="L258" s="8">
        <f t="shared" si="99"/>
        <v>0</v>
      </c>
      <c r="M258" s="8">
        <f t="shared" si="99"/>
        <v>0</v>
      </c>
      <c r="N258" s="13"/>
      <c r="O258" s="7"/>
    </row>
    <row r="259" spans="1:15" s="12" customFormat="1" ht="15.75" x14ac:dyDescent="0.2">
      <c r="A259" s="35"/>
      <c r="B259" s="42"/>
      <c r="C259" s="83" t="s">
        <v>133</v>
      </c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5"/>
      <c r="O259" s="7"/>
    </row>
    <row r="260" spans="1:15" ht="15.75" x14ac:dyDescent="0.2">
      <c r="A260" s="35"/>
      <c r="B260" s="40"/>
      <c r="C260" s="83" t="s">
        <v>134</v>
      </c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5"/>
      <c r="O260" s="7"/>
    </row>
    <row r="261" spans="1:15" ht="63" x14ac:dyDescent="0.2">
      <c r="A261" s="35" t="s">
        <v>135</v>
      </c>
      <c r="B261" s="39" t="s">
        <v>136</v>
      </c>
      <c r="C261" s="21" t="s">
        <v>123</v>
      </c>
      <c r="D261" s="9">
        <f t="shared" ref="D261:H261" si="100">SUM(D262+D263+D264+D265)</f>
        <v>38896.857889999999</v>
      </c>
      <c r="E261" s="9">
        <f t="shared" si="100"/>
        <v>3463.9</v>
      </c>
      <c r="F261" s="9">
        <f t="shared" si="100"/>
        <v>3337.8999999999996</v>
      </c>
      <c r="G261" s="9">
        <f t="shared" si="100"/>
        <v>3252.7578899999999</v>
      </c>
      <c r="H261" s="9">
        <f t="shared" si="100"/>
        <v>4066.7</v>
      </c>
      <c r="I261" s="54">
        <f>SUM(I262+I263+I264+I265)</f>
        <v>4784</v>
      </c>
      <c r="J261" s="9">
        <f t="shared" ref="J261:M261" si="101">SUM(J262+J263+J264+J265)</f>
        <v>5114.1000000000004</v>
      </c>
      <c r="K261" s="9">
        <f t="shared" si="101"/>
        <v>5127.5</v>
      </c>
      <c r="L261" s="9">
        <f t="shared" si="101"/>
        <v>4875</v>
      </c>
      <c r="M261" s="9">
        <f t="shared" si="101"/>
        <v>4875</v>
      </c>
      <c r="N261" s="13" t="s">
        <v>137</v>
      </c>
      <c r="O261" s="7"/>
    </row>
    <row r="262" spans="1:15" ht="15.75" x14ac:dyDescent="0.2">
      <c r="A262" s="35"/>
      <c r="B262" s="5" t="s">
        <v>23</v>
      </c>
      <c r="C262" s="23"/>
      <c r="D262" s="8">
        <f>SUM(E262:M262)</f>
        <v>0</v>
      </c>
      <c r="E262" s="8">
        <v>0</v>
      </c>
      <c r="F262" s="8">
        <v>0</v>
      </c>
      <c r="G262" s="8">
        <v>0</v>
      </c>
      <c r="H262" s="8">
        <v>0</v>
      </c>
      <c r="I262" s="53">
        <v>0</v>
      </c>
      <c r="J262" s="8">
        <v>0</v>
      </c>
      <c r="K262" s="8">
        <v>0</v>
      </c>
      <c r="L262" s="8">
        <v>0</v>
      </c>
      <c r="M262" s="8">
        <v>0</v>
      </c>
      <c r="N262" s="13"/>
      <c r="O262" s="7"/>
    </row>
    <row r="263" spans="1:15" ht="15.75" x14ac:dyDescent="0.2">
      <c r="A263" s="35"/>
      <c r="B263" s="5" t="s">
        <v>24</v>
      </c>
      <c r="C263" s="23"/>
      <c r="D263" s="8">
        <f t="shared" ref="D263:D265" si="102">SUM(E263:M263)</f>
        <v>22862.5</v>
      </c>
      <c r="E263" s="13">
        <v>1271.5</v>
      </c>
      <c r="F263" s="13">
        <v>2307.6</v>
      </c>
      <c r="G263" s="13">
        <v>2272.5</v>
      </c>
      <c r="H263" s="13">
        <v>2695</v>
      </c>
      <c r="I263" s="61">
        <v>2817.3</v>
      </c>
      <c r="J263" s="13">
        <v>2833.3</v>
      </c>
      <c r="K263" s="13">
        <v>2846.7</v>
      </c>
      <c r="L263" s="13">
        <v>2909.3</v>
      </c>
      <c r="M263" s="13">
        <v>2909.3</v>
      </c>
      <c r="N263" s="13"/>
      <c r="O263" s="7"/>
    </row>
    <row r="264" spans="1:15" ht="15.75" x14ac:dyDescent="0.2">
      <c r="A264" s="35"/>
      <c r="B264" s="5" t="s">
        <v>25</v>
      </c>
      <c r="C264" s="23"/>
      <c r="D264" s="8">
        <f t="shared" si="102"/>
        <v>16034.357889999999</v>
      </c>
      <c r="E264" s="13">
        <v>2192.4</v>
      </c>
      <c r="F264" s="13">
        <v>1030.3</v>
      </c>
      <c r="G264" s="13">
        <v>980.25788999999997</v>
      </c>
      <c r="H264" s="13">
        <v>1371.7</v>
      </c>
      <c r="I264" s="61">
        <f>2280.8-314.1</f>
        <v>1966.7000000000003</v>
      </c>
      <c r="J264" s="13">
        <v>2280.8000000000002</v>
      </c>
      <c r="K264" s="13">
        <v>2280.8000000000002</v>
      </c>
      <c r="L264" s="13">
        <v>1965.7</v>
      </c>
      <c r="M264" s="13">
        <v>1965.7</v>
      </c>
      <c r="N264" s="13"/>
      <c r="O264" s="7"/>
    </row>
    <row r="265" spans="1:15" ht="15.75" x14ac:dyDescent="0.2">
      <c r="A265" s="35"/>
      <c r="B265" s="5" t="s">
        <v>26</v>
      </c>
      <c r="C265" s="23"/>
      <c r="D265" s="8">
        <f t="shared" si="102"/>
        <v>0</v>
      </c>
      <c r="E265" s="8">
        <v>0</v>
      </c>
      <c r="F265" s="8">
        <v>0</v>
      </c>
      <c r="G265" s="8">
        <v>0</v>
      </c>
      <c r="H265" s="8">
        <v>0</v>
      </c>
      <c r="I265" s="53">
        <v>0</v>
      </c>
      <c r="J265" s="8">
        <v>0</v>
      </c>
      <c r="K265" s="8">
        <v>0</v>
      </c>
      <c r="L265" s="8">
        <v>0</v>
      </c>
      <c r="M265" s="8">
        <v>0</v>
      </c>
      <c r="N265" s="13"/>
      <c r="O265" s="7"/>
    </row>
    <row r="266" spans="1:15" ht="15.75" hidden="1" x14ac:dyDescent="0.2">
      <c r="A266" s="35"/>
      <c r="B266" s="5"/>
      <c r="C266" s="83" t="s">
        <v>138</v>
      </c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5"/>
      <c r="O266" s="7"/>
    </row>
    <row r="267" spans="1:15" ht="63" hidden="1" x14ac:dyDescent="0.2">
      <c r="A267" s="35" t="s">
        <v>139</v>
      </c>
      <c r="B267" s="36" t="s">
        <v>140</v>
      </c>
      <c r="C267" s="24" t="s">
        <v>123</v>
      </c>
      <c r="D267" s="9">
        <f t="shared" ref="D267:I267" si="103">SUM(D268+D269+D270+D271)</f>
        <v>0</v>
      </c>
      <c r="E267" s="9">
        <f t="shared" si="103"/>
        <v>0</v>
      </c>
      <c r="F267" s="9">
        <f t="shared" si="103"/>
        <v>0</v>
      </c>
      <c r="G267" s="9">
        <f t="shared" si="103"/>
        <v>0</v>
      </c>
      <c r="H267" s="9">
        <f t="shared" si="103"/>
        <v>0</v>
      </c>
      <c r="I267" s="54">
        <f t="shared" si="103"/>
        <v>0</v>
      </c>
      <c r="J267" s="9"/>
      <c r="K267" s="9"/>
      <c r="L267" s="9"/>
      <c r="M267" s="9"/>
      <c r="N267" s="13" t="s">
        <v>141</v>
      </c>
      <c r="O267" s="7"/>
    </row>
    <row r="268" spans="1:15" ht="15.75" hidden="1" x14ac:dyDescent="0.2">
      <c r="A268" s="35"/>
      <c r="B268" s="5" t="s">
        <v>23</v>
      </c>
      <c r="C268" s="23"/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53">
        <v>0</v>
      </c>
      <c r="J268" s="8"/>
      <c r="K268" s="8"/>
      <c r="L268" s="8"/>
      <c r="M268" s="8"/>
      <c r="N268" s="13"/>
      <c r="O268" s="7"/>
    </row>
    <row r="269" spans="1:15" ht="15.75" hidden="1" x14ac:dyDescent="0.2">
      <c r="A269" s="35"/>
      <c r="B269" s="5" t="s">
        <v>24</v>
      </c>
      <c r="C269" s="23"/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54">
        <v>0</v>
      </c>
      <c r="J269" s="9"/>
      <c r="K269" s="9"/>
      <c r="L269" s="9"/>
      <c r="M269" s="9"/>
      <c r="N269" s="13"/>
      <c r="O269" s="7"/>
    </row>
    <row r="270" spans="1:15" ht="15.75" hidden="1" x14ac:dyDescent="0.2">
      <c r="A270" s="35"/>
      <c r="B270" s="5" t="s">
        <v>25</v>
      </c>
      <c r="C270" s="23"/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54">
        <v>0</v>
      </c>
      <c r="J270" s="9"/>
      <c r="K270" s="9"/>
      <c r="L270" s="9"/>
      <c r="M270" s="9"/>
      <c r="N270" s="13"/>
      <c r="O270" s="7"/>
    </row>
    <row r="271" spans="1:15" ht="15.75" hidden="1" x14ac:dyDescent="0.2">
      <c r="A271" s="35"/>
      <c r="B271" s="5" t="s">
        <v>26</v>
      </c>
      <c r="C271" s="23"/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53">
        <v>0</v>
      </c>
      <c r="J271" s="8"/>
      <c r="K271" s="8"/>
      <c r="L271" s="8"/>
      <c r="M271" s="8"/>
      <c r="N271" s="13"/>
      <c r="O271" s="7"/>
    </row>
    <row r="272" spans="1:15" ht="15.75" hidden="1" x14ac:dyDescent="0.2">
      <c r="A272" s="35"/>
      <c r="B272" s="5"/>
      <c r="C272" s="83" t="s">
        <v>142</v>
      </c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5"/>
      <c r="O272" s="7"/>
    </row>
    <row r="273" spans="1:15" ht="63" hidden="1" x14ac:dyDescent="0.2">
      <c r="A273" s="35" t="s">
        <v>143</v>
      </c>
      <c r="B273" s="36" t="s">
        <v>140</v>
      </c>
      <c r="C273" s="24" t="s">
        <v>123</v>
      </c>
      <c r="D273" s="9">
        <f t="shared" ref="D273:I273" si="104">SUM(D274+D275+D276+D277)</f>
        <v>0</v>
      </c>
      <c r="E273" s="9">
        <f t="shared" si="104"/>
        <v>0</v>
      </c>
      <c r="F273" s="9">
        <f t="shared" si="104"/>
        <v>0</v>
      </c>
      <c r="G273" s="9">
        <f t="shared" si="104"/>
        <v>0</v>
      </c>
      <c r="H273" s="9">
        <f t="shared" si="104"/>
        <v>0</v>
      </c>
      <c r="I273" s="54">
        <f t="shared" si="104"/>
        <v>0</v>
      </c>
      <c r="J273" s="9"/>
      <c r="K273" s="9"/>
      <c r="L273" s="9"/>
      <c r="M273" s="9"/>
      <c r="N273" s="13" t="s">
        <v>144</v>
      </c>
      <c r="O273" s="7"/>
    </row>
    <row r="274" spans="1:15" ht="15.75" hidden="1" x14ac:dyDescent="0.2">
      <c r="A274" s="35"/>
      <c r="B274" s="5" t="s">
        <v>23</v>
      </c>
      <c r="C274" s="23"/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53">
        <v>0</v>
      </c>
      <c r="J274" s="8"/>
      <c r="K274" s="8"/>
      <c r="L274" s="8"/>
      <c r="M274" s="8"/>
      <c r="N274" s="13"/>
      <c r="O274" s="7"/>
    </row>
    <row r="275" spans="1:15" ht="15.75" hidden="1" x14ac:dyDescent="0.2">
      <c r="A275" s="35"/>
      <c r="B275" s="5" t="s">
        <v>24</v>
      </c>
      <c r="C275" s="23"/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54">
        <v>0</v>
      </c>
      <c r="J275" s="9"/>
      <c r="K275" s="9"/>
      <c r="L275" s="9"/>
      <c r="M275" s="9"/>
      <c r="N275" s="13"/>
      <c r="O275" s="7"/>
    </row>
    <row r="276" spans="1:15" ht="15.75" hidden="1" x14ac:dyDescent="0.2">
      <c r="A276" s="35"/>
      <c r="B276" s="5" t="s">
        <v>25</v>
      </c>
      <c r="C276" s="23"/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54">
        <v>0</v>
      </c>
      <c r="J276" s="9"/>
      <c r="K276" s="9"/>
      <c r="L276" s="9"/>
      <c r="M276" s="9"/>
      <c r="N276" s="13"/>
      <c r="O276" s="7"/>
    </row>
    <row r="277" spans="1:15" ht="15.75" hidden="1" x14ac:dyDescent="0.2">
      <c r="A277" s="35"/>
      <c r="B277" s="5" t="s">
        <v>26</v>
      </c>
      <c r="C277" s="23"/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53">
        <v>0</v>
      </c>
      <c r="J277" s="8"/>
      <c r="K277" s="8"/>
      <c r="L277" s="8"/>
      <c r="M277" s="8"/>
      <c r="N277" s="13"/>
      <c r="O277" s="7"/>
    </row>
    <row r="278" spans="1:15" ht="15.75" x14ac:dyDescent="0.2">
      <c r="A278" s="35"/>
      <c r="B278" s="5"/>
      <c r="C278" s="83" t="s">
        <v>145</v>
      </c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5"/>
      <c r="O278" s="7"/>
    </row>
    <row r="279" spans="1:15" ht="63.75" x14ac:dyDescent="0.2">
      <c r="A279" s="35" t="s">
        <v>139</v>
      </c>
      <c r="B279" s="47" t="s">
        <v>146</v>
      </c>
      <c r="C279" s="21" t="s">
        <v>147</v>
      </c>
      <c r="D279" s="9">
        <f>SUM(D280+D281+D282+D283)</f>
        <v>7561.9559999999992</v>
      </c>
      <c r="E279" s="9">
        <f t="shared" ref="E279:G279" si="105">SUM(E280+E281+E282+E283)</f>
        <v>738.1</v>
      </c>
      <c r="F279" s="9">
        <f t="shared" si="105"/>
        <v>736.8</v>
      </c>
      <c r="G279" s="9">
        <f t="shared" si="105"/>
        <v>826.24</v>
      </c>
      <c r="H279" s="9">
        <f>SUM(H280+H281+H282+H283)</f>
        <v>862.2</v>
      </c>
      <c r="I279" s="54">
        <f t="shared" ref="I279:M279" si="106">SUM(I280+I281+I282+I283)</f>
        <v>891.41599999999994</v>
      </c>
      <c r="J279" s="9">
        <f t="shared" si="106"/>
        <v>891.4</v>
      </c>
      <c r="K279" s="9">
        <f t="shared" si="106"/>
        <v>891.4</v>
      </c>
      <c r="L279" s="9">
        <f t="shared" si="106"/>
        <v>862.2</v>
      </c>
      <c r="M279" s="9">
        <f t="shared" si="106"/>
        <v>862.2</v>
      </c>
      <c r="N279" s="13" t="s">
        <v>148</v>
      </c>
      <c r="O279" s="7"/>
    </row>
    <row r="280" spans="1:15" ht="15.75" x14ac:dyDescent="0.2">
      <c r="A280" s="35"/>
      <c r="B280" s="5" t="s">
        <v>23</v>
      </c>
      <c r="C280" s="23"/>
      <c r="D280" s="9">
        <f>SUM(E280:M280)</f>
        <v>0</v>
      </c>
      <c r="E280" s="8">
        <v>0</v>
      </c>
      <c r="F280" s="8">
        <v>0</v>
      </c>
      <c r="G280" s="8">
        <v>0</v>
      </c>
      <c r="H280" s="8">
        <v>0</v>
      </c>
      <c r="I280" s="53">
        <v>0</v>
      </c>
      <c r="J280" s="8">
        <v>0</v>
      </c>
      <c r="K280" s="8">
        <v>0</v>
      </c>
      <c r="L280" s="8">
        <v>0</v>
      </c>
      <c r="M280" s="8">
        <v>0</v>
      </c>
      <c r="N280" s="13"/>
      <c r="O280" s="7"/>
    </row>
    <row r="281" spans="1:15" ht="15.75" x14ac:dyDescent="0.2">
      <c r="A281" s="35"/>
      <c r="B281" s="5" t="s">
        <v>24</v>
      </c>
      <c r="C281" s="23"/>
      <c r="D281" s="9">
        <f>SUM(E281:M281)</f>
        <v>0</v>
      </c>
      <c r="E281" s="9">
        <v>0</v>
      </c>
      <c r="F281" s="9">
        <v>0</v>
      </c>
      <c r="G281" s="9">
        <v>0</v>
      </c>
      <c r="H281" s="9">
        <v>0</v>
      </c>
      <c r="I281" s="54">
        <v>0</v>
      </c>
      <c r="J281" s="9">
        <v>0</v>
      </c>
      <c r="K281" s="9">
        <v>0</v>
      </c>
      <c r="L281" s="9">
        <v>0</v>
      </c>
      <c r="M281" s="9">
        <v>0</v>
      </c>
      <c r="N281" s="13"/>
      <c r="O281" s="7"/>
    </row>
    <row r="282" spans="1:15" ht="15.75" x14ac:dyDescent="0.25">
      <c r="A282" s="35"/>
      <c r="B282" s="5" t="s">
        <v>25</v>
      </c>
      <c r="C282" s="23"/>
      <c r="D282" s="9">
        <f>SUM(E282:M282)</f>
        <v>7561.9559999999992</v>
      </c>
      <c r="E282" s="30">
        <v>738.1</v>
      </c>
      <c r="F282" s="30">
        <v>736.8</v>
      </c>
      <c r="G282" s="30">
        <v>826.24</v>
      </c>
      <c r="H282" s="30">
        <v>862.2</v>
      </c>
      <c r="I282" s="70">
        <f>65.016+127.4+679.5+19.5</f>
        <v>891.41599999999994</v>
      </c>
      <c r="J282" s="30">
        <f>65+127.4+679.5+19.5</f>
        <v>891.4</v>
      </c>
      <c r="K282" s="30">
        <f>65+127.4+679.5+19.5</f>
        <v>891.4</v>
      </c>
      <c r="L282" s="30">
        <v>862.2</v>
      </c>
      <c r="M282" s="30">
        <v>862.2</v>
      </c>
      <c r="N282" s="13"/>
      <c r="O282" s="7"/>
    </row>
    <row r="283" spans="1:15" ht="15.75" x14ac:dyDescent="0.2">
      <c r="A283" s="35"/>
      <c r="B283" s="5" t="s">
        <v>26</v>
      </c>
      <c r="C283" s="23"/>
      <c r="D283" s="9">
        <f>SUM(E283:M283)</f>
        <v>0</v>
      </c>
      <c r="E283" s="8">
        <v>0</v>
      </c>
      <c r="F283" s="8">
        <v>0</v>
      </c>
      <c r="G283" s="8">
        <v>0</v>
      </c>
      <c r="H283" s="8">
        <v>0</v>
      </c>
      <c r="I283" s="53">
        <v>0</v>
      </c>
      <c r="J283" s="8">
        <v>0</v>
      </c>
      <c r="K283" s="8">
        <v>0</v>
      </c>
      <c r="L283" s="8">
        <v>0</v>
      </c>
      <c r="M283" s="8">
        <v>0</v>
      </c>
      <c r="N283" s="13"/>
      <c r="O283" s="7"/>
    </row>
    <row r="284" spans="1:15" ht="15.75" x14ac:dyDescent="0.25">
      <c r="C284" s="14"/>
      <c r="D284" s="14"/>
      <c r="E284" s="14"/>
      <c r="F284" s="14"/>
      <c r="G284" s="15"/>
      <c r="H284" s="48"/>
      <c r="I284" s="62"/>
      <c r="J284" s="15"/>
      <c r="K284" s="15"/>
      <c r="L284" s="15"/>
      <c r="M284" s="16"/>
      <c r="N284" s="15"/>
    </row>
  </sheetData>
  <mergeCells count="39">
    <mergeCell ref="C278:N278"/>
    <mergeCell ref="C171:N171"/>
    <mergeCell ref="C182:N182"/>
    <mergeCell ref="C188:N188"/>
    <mergeCell ref="C220:N220"/>
    <mergeCell ref="C221:N221"/>
    <mergeCell ref="C227:N227"/>
    <mergeCell ref="C233:N233"/>
    <mergeCell ref="C259:N259"/>
    <mergeCell ref="C260:N260"/>
    <mergeCell ref="C266:N266"/>
    <mergeCell ref="C272:N272"/>
    <mergeCell ref="C194:N194"/>
    <mergeCell ref="C170:N170"/>
    <mergeCell ref="C58:N58"/>
    <mergeCell ref="C59:N59"/>
    <mergeCell ref="C70:N70"/>
    <mergeCell ref="C76:N76"/>
    <mergeCell ref="C102:N102"/>
    <mergeCell ref="C103:N103"/>
    <mergeCell ref="C109:N109"/>
    <mergeCell ref="C120:N120"/>
    <mergeCell ref="C126:N126"/>
    <mergeCell ref="C132:N132"/>
    <mergeCell ref="C138:N138"/>
    <mergeCell ref="C144:N144"/>
    <mergeCell ref="A7:N7"/>
    <mergeCell ref="A8:N8"/>
    <mergeCell ref="C9:I9"/>
    <mergeCell ref="A10:A11"/>
    <mergeCell ref="B10:B11"/>
    <mergeCell ref="C10:C11"/>
    <mergeCell ref="D10:M10"/>
    <mergeCell ref="A6:N6"/>
    <mergeCell ref="F1:N1"/>
    <mergeCell ref="F2:N2"/>
    <mergeCell ref="F3:N3"/>
    <mergeCell ref="G4:N4"/>
    <mergeCell ref="F5:N5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2020-07-14T07:29:22Z</dcterms:modified>
</cp:coreProperties>
</file>